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autoCompressPictures="0"/>
  <mc:AlternateContent xmlns:mc="http://schemas.openxmlformats.org/markup-compatibility/2006">
    <mc:Choice Requires="x15">
      <x15ac:absPath xmlns:x15ac="http://schemas.microsoft.com/office/spreadsheetml/2010/11/ac" url="R:\DEFI\S_E_T\Teams\Origination_France\_2021\NEXANS\Simulateurs\Simulateurs pays\Version sans macro\"/>
    </mc:Choice>
  </mc:AlternateContent>
  <xr:revisionPtr revIDLastSave="0" documentId="8_{53375A7C-4100-4A9B-8201-3BF9CB0D4050}" xr6:coauthVersionLast="47" xr6:coauthVersionMax="47" xr10:uidLastSave="{00000000-0000-0000-0000-000000000000}"/>
  <workbookProtection workbookAlgorithmName="SHA-512" workbookHashValue="1/e5eODmRLmiioNewRJenBNp8L9C5UHq+7HHyfoP0swuLtOwjcgkSwDs0g0ZcY1igh8zb1pFHSihrFVWC5uAag==" workbookSaltValue="5niP+c90xpAQiDgHkAJPNg==" workbookSpinCount="100000" lockStructure="1"/>
  <bookViews>
    <workbookView showSheetTabs="0" xWindow="-120" yWindow="-120" windowWidth="29040" windowHeight="15840" xr2:uid="{00000000-000D-0000-FFFF-FFFF00000000}"/>
  </bookViews>
  <sheets>
    <sheet name="Main" sheetId="1" r:id="rId1"/>
    <sheet name="Data" sheetId="12" state="veryHidden" r:id="rId2"/>
    <sheet name="Text" sheetId="13" state="veryHidden" r:id="rId3"/>
  </sheets>
  <definedNames>
    <definedName name="_UNDO_UPS_" localSheetId="2" hidden="1">#REF!</definedName>
    <definedName name="_UNDO_UPS_" hidden="1">#REF!</definedName>
    <definedName name="_UNDO_UPS_SEL_" localSheetId="2" hidden="1">#REF!</definedName>
    <definedName name="_UNDO_UPS_SEL_" hidden="1">#REF!</definedName>
    <definedName name="_UNDO31X31X_" localSheetId="2" hidden="1">#REF!</definedName>
    <definedName name="_UNDO31X31X_" hidden="1">#REF!</definedName>
    <definedName name="Abondement_devise">Main!$Q$25</definedName>
    <definedName name="Abondement_EUR">Main!$Q$33</definedName>
    <definedName name="Amount1">Text!$E$22</definedName>
    <definedName name="Amount2">Text!$E$24</definedName>
    <definedName name="Amount3">Text!$F$22</definedName>
    <definedName name="Amount4">Text!$G$22</definedName>
    <definedName name="APmin">Data!$C$16</definedName>
    <definedName name="APmin_devise">Data!$C$17</definedName>
    <definedName name="Apport">Main!$H$25</definedName>
    <definedName name="ApportEUR">Main!$H$33</definedName>
    <definedName name="Avoirs_1">Main!$H$47</definedName>
    <definedName name="Avoirs_2">Main!$Q$47</definedName>
    <definedName name="AvoirsTotaux">Main!$H$58</definedName>
    <definedName name="AvoirsTotauxEUR">Main!$H$50</definedName>
    <definedName name="Blocage">Data!$C$14</definedName>
    <definedName name="ColumnsWidth">Data!$C$7</definedName>
    <definedName name="Currency_code">Data!$C$3</definedName>
    <definedName name="Currency_initialFX">Data!$C$6</definedName>
    <definedName name="Currency_name">Data!$C$4</definedName>
    <definedName name="Currency_par">Data!$C$5</definedName>
    <definedName name="DataColumn1">Main!$H:$H</definedName>
    <definedName name="DataColumn2">Main!$Q:$Q</definedName>
    <definedName name="Décote">Data!$C$9</definedName>
    <definedName name="Developer_ModeTrueFalse">Main!$D$79</definedName>
    <definedName name="HausseMoyenne">Main!$H$39</definedName>
    <definedName name="HiddenRowsEtape1">Main!$76:$88</definedName>
    <definedName name="Hyp_finalFX">Main!$H$56</definedName>
    <definedName name="Hyp_initialFX">Main!$H$31</definedName>
    <definedName name="Levier">Data!$C$10</definedName>
    <definedName name="Multiple">Data!$C$11</definedName>
    <definedName name="Periode_Reservation">Main!$D$83</definedName>
    <definedName name="Plafond_période2">Main!$F$88</definedName>
    <definedName name="PlafondApport">Main!$Q$16</definedName>
    <definedName name="PlafondPEE">Main!$F$87</definedName>
    <definedName name="RAB">Main!$Q$11</definedName>
    <definedName name="Respect_Plafond">Main!$H$87</definedName>
    <definedName name="Rows_FXfinal">Main!$48:$56</definedName>
    <definedName name="Rows_FXinitial">Main!$30:$33</definedName>
    <definedName name="Rows_RSP_INT">Main!$23:$24</definedName>
    <definedName name="ScrollValue_CF">Main!$D$87</definedName>
    <definedName name="ScrollValue_CMF">Main!$D$86</definedName>
    <definedName name="SpreadsheetBuilder_1" localSheetId="2" hidden="1">#REF!</definedName>
    <definedName name="SpreadsheetBuilder_1" hidden="1">#REF!</definedName>
    <definedName name="StartCell">Main!$J$2</definedName>
    <definedName name="UnlockedCell1">Main!$H$45</definedName>
    <definedName name="User_ModeTrueFalse">Main!$D$80</definedName>
    <definedName name="VBAmsg0">Text!$E$11</definedName>
    <definedName name="VBAmsg1">Text!$F$12</definedName>
    <definedName name="VBAmsg2">Text!$E$20</definedName>
    <definedName name="VBAmsg3">Text!$F$20</definedName>
    <definedName name="VBAmsg4">Text!$G$20</definedName>
    <definedName name="VBAmsg5">Text!$H$20</definedName>
    <definedName name="VBAmsg7">Text!$E$38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6" i="1" l="1"/>
  <c r="H57" i="1" s="1"/>
  <c r="I31" i="1" a="1"/>
  <c r="I31" i="1" s="1"/>
  <c r="F20" i="13"/>
  <c r="C15" i="1"/>
  <c r="C35" i="1" l="1"/>
  <c r="C29" i="1"/>
  <c r="C31" i="1"/>
  <c r="C14" i="1"/>
  <c r="C13" i="1"/>
  <c r="C14" i="12"/>
  <c r="C11" i="12"/>
  <c r="C7" i="12"/>
  <c r="C5" i="12"/>
  <c r="C3" i="12"/>
  <c r="F88" i="1"/>
  <c r="H88" i="1" s="1"/>
  <c r="F87" i="1"/>
  <c r="H20" i="13"/>
  <c r="C48" i="13"/>
  <c r="C17" i="12" l="1"/>
  <c r="E22" i="13" s="1"/>
  <c r="L35" i="1"/>
  <c r="Q16" i="1"/>
  <c r="L55" i="1"/>
  <c r="C6" i="12"/>
  <c r="B64" i="1"/>
  <c r="E24" i="13" l="1"/>
  <c r="B19" i="1"/>
  <c r="L43" i="1"/>
  <c r="C43" i="1"/>
  <c r="I37" i="12" l="1"/>
  <c r="I38" i="12"/>
  <c r="I39" i="12"/>
  <c r="I40" i="12"/>
  <c r="I41" i="12"/>
  <c r="I42" i="12"/>
  <c r="I43" i="12"/>
  <c r="I44" i="12"/>
  <c r="I45" i="12"/>
  <c r="I46" i="12"/>
  <c r="I47" i="12"/>
  <c r="I48" i="12"/>
  <c r="I49" i="12"/>
  <c r="I50" i="12"/>
  <c r="I51" i="12"/>
  <c r="I52" i="12"/>
  <c r="I53" i="12"/>
  <c r="I54" i="12"/>
  <c r="I55" i="12"/>
  <c r="I56" i="12"/>
  <c r="I57" i="12"/>
  <c r="I58" i="12"/>
  <c r="I59" i="12"/>
  <c r="I60" i="12"/>
  <c r="I36" i="12"/>
  <c r="B6" i="12" l="1"/>
  <c r="F37" i="12"/>
  <c r="F38" i="12"/>
  <c r="F39" i="12"/>
  <c r="F40" i="12"/>
  <c r="F41" i="12"/>
  <c r="F42" i="12"/>
  <c r="F43" i="12"/>
  <c r="F44" i="12"/>
  <c r="F45" i="12"/>
  <c r="F46" i="12"/>
  <c r="F47" i="12"/>
  <c r="F48" i="12"/>
  <c r="F49" i="12"/>
  <c r="F50" i="12"/>
  <c r="F51" i="12"/>
  <c r="F52" i="12"/>
  <c r="F53" i="12"/>
  <c r="F54" i="12"/>
  <c r="F55" i="12"/>
  <c r="F56" i="12"/>
  <c r="F57" i="12"/>
  <c r="F58" i="12"/>
  <c r="F59" i="12"/>
  <c r="F60" i="12"/>
  <c r="F36" i="12"/>
  <c r="B5" i="12"/>
  <c r="F31" i="1" l="1"/>
  <c r="C60" i="1" l="1"/>
  <c r="C59" i="1"/>
  <c r="C55" i="1"/>
  <c r="C53" i="1"/>
  <c r="L60" i="1"/>
  <c r="C62" i="1"/>
  <c r="Q39" i="1"/>
  <c r="L33" i="1" l="1"/>
  <c r="C33" i="1"/>
  <c r="L38" i="1"/>
  <c r="L25" i="1"/>
  <c r="E68" i="1" l="1"/>
  <c r="E66" i="1"/>
  <c r="C38" i="1"/>
  <c r="C25" i="1"/>
  <c r="C23" i="1"/>
  <c r="B21" i="1"/>
  <c r="D16" i="1"/>
  <c r="C11" i="1"/>
  <c r="B13" i="1"/>
  <c r="C9" i="1"/>
  <c r="B7" i="1"/>
  <c r="B4" i="1"/>
  <c r="B2" i="1"/>
  <c r="H39" i="1" l="1"/>
  <c r="E20" i="13" l="1"/>
  <c r="C19" i="1" s="1"/>
  <c r="H87" i="1"/>
  <c r="H29" i="1"/>
  <c r="G22" i="13" l="1"/>
  <c r="G20" i="13" s="1"/>
  <c r="H33" i="1" s="1"/>
  <c r="Q33" i="1" s="1"/>
  <c r="C23" i="12"/>
  <c r="F23" i="12" s="1"/>
  <c r="F22" i="12"/>
  <c r="Q25" i="1" l="1"/>
  <c r="Q35" i="1"/>
  <c r="H47" i="1"/>
  <c r="C47" i="1" s="1"/>
  <c r="F24" i="12"/>
  <c r="Q47" i="1" l="1"/>
  <c r="H50" i="1" l="1"/>
  <c r="C50" i="1" s="1"/>
  <c r="L47" i="1"/>
  <c r="Q29" i="1"/>
  <c r="F55" i="1"/>
  <c r="L29" i="1"/>
  <c r="H58" i="1" l="1"/>
  <c r="H60" i="1" l="1"/>
  <c r="H59" i="1"/>
  <c r="C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Natixis</author>
  </authors>
  <commentList>
    <comment ref="Q11" authorId="0" shapeId="0" xr:uid="{C3F12B75-B8F4-45BC-829F-90B848B05AA4}">
      <text>
        <r>
          <rPr>
            <sz val="8"/>
            <color indexed="9"/>
            <rFont val="Arial"/>
            <family val="2"/>
          </rPr>
          <t xml:space="preserve">Saisissez le montant de votre rémunération annuelle brute estimée pour 2022. 
</t>
        </r>
        <r>
          <rPr>
            <sz val="2"/>
            <color indexed="9"/>
            <rFont val="Arial"/>
            <family val="2"/>
          </rPr>
          <t xml:space="preserve"> 
</t>
        </r>
        <r>
          <rPr>
            <sz val="8"/>
            <color indexed="9"/>
            <rFont val="Arial"/>
            <family val="2"/>
          </rPr>
          <t xml:space="preserve">La rémunération annuelle brute estimée pour 2022 tient compte des montants déjà perçus et de ceux que vous devriez percevoir d'ici le 31 décembre 2022. 
</t>
        </r>
        <r>
          <rPr>
            <sz val="2"/>
            <color indexed="9"/>
            <rFont val="Arial"/>
            <family val="2"/>
          </rPr>
          <t xml:space="preserve"> 
</t>
        </r>
        <r>
          <rPr>
            <sz val="8"/>
            <color indexed="9"/>
            <rFont val="Arial"/>
            <family val="2"/>
          </rPr>
          <t xml:space="preserve">Vous pouvez estimer votre rémunération annuelle brute 2022 à partir du cumul sur l'année de votre salaire fixe versé mensuellement en y ajoutant, selon les cas, les éléments variables versés en 2022 (primes, variable 2021, bonus 2021 …).
</t>
        </r>
        <r>
          <rPr>
            <sz val="2"/>
            <color indexed="9"/>
            <rFont val="Arial"/>
            <family val="2"/>
          </rPr>
          <t xml:space="preserve"> 
</t>
        </r>
        <r>
          <rPr>
            <sz val="8"/>
            <color indexed="9"/>
            <rFont val="Arial"/>
            <family val="2"/>
          </rPr>
          <t xml:space="preserve">Il convient de ne tenir compte que des éléments de votre rémunération perçus en tant que salarié du Groupe Nexans.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Natixis</author>
  </authors>
  <commentList>
    <comment ref="E20" authorId="0" shapeId="0" xr:uid="{4A85AECC-B9CB-49B0-ACEF-756AAD4ED787}">
      <text>
        <r>
          <rPr>
            <b/>
            <sz val="9"/>
            <color indexed="81"/>
            <rFont val="Tahoma"/>
            <family val="2"/>
          </rPr>
          <t>message appearing when selection the cell</t>
        </r>
      </text>
    </comment>
    <comment ref="F20" authorId="0" shapeId="0" xr:uid="{03701273-D9E2-49AE-A341-A56DD2F1429F}">
      <text>
        <r>
          <rPr>
            <b/>
            <sz val="9"/>
            <color indexed="81"/>
            <rFont val="Tahoma"/>
            <family val="2"/>
          </rPr>
          <t xml:space="preserve">message appearing in case the personal contribution is too low
</t>
        </r>
        <r>
          <rPr>
            <sz val="9"/>
            <color indexed="81"/>
            <rFont val="Tahoma"/>
            <family val="2"/>
          </rPr>
          <t xml:space="preserve">
</t>
        </r>
      </text>
    </comment>
    <comment ref="G20" authorId="0" shapeId="0" xr:uid="{AFC570E9-D379-411C-B34A-26E27EAE60E7}">
      <text>
        <r>
          <rPr>
            <b/>
            <sz val="9"/>
            <color indexed="81"/>
            <rFont val="Tahoma"/>
            <family val="2"/>
          </rPr>
          <t>message appearing in case the personal contribution exceeds the limit</t>
        </r>
      </text>
    </comment>
    <comment ref="H20" authorId="0" shapeId="0" xr:uid="{75F6C6D8-8E8D-4242-9DB7-F38DBB403B0A}">
      <text>
        <r>
          <rPr>
            <b/>
            <sz val="9"/>
            <color indexed="81"/>
            <rFont val="Tahoma"/>
            <family val="2"/>
          </rPr>
          <t>message appearing in case the user fills the personal contribution cell but did not enter its estimated gross income</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<sst xmlns="http://schemas.openxmlformats.org/spreadsheetml/2006/main" count="267" uniqueCount="181">
  <si>
    <t>Levier</t>
  </si>
  <si>
    <t>Tranche 1</t>
  </si>
  <si>
    <t>Tranche 2</t>
  </si>
  <si>
    <t>de</t>
  </si>
  <si>
    <t>à</t>
  </si>
  <si>
    <t>montant max (brut)</t>
  </si>
  <si>
    <t>Multiple</t>
  </si>
  <si>
    <t>Date de commencement</t>
  </si>
  <si>
    <t>Plafond</t>
  </si>
  <si>
    <t>Date d'échéance</t>
  </si>
  <si>
    <t>taux</t>
  </si>
  <si>
    <t xml:space="preserve">Règle 2 : </t>
  </si>
  <si>
    <t>Règle 1 :</t>
  </si>
  <si>
    <t>Souscription</t>
  </si>
  <si>
    <t>Respect plafond ?</t>
  </si>
  <si>
    <t>Barème d'abondement</t>
  </si>
  <si>
    <t>Tranche</t>
  </si>
  <si>
    <t>(= complément bancaire)</t>
  </si>
  <si>
    <t>Durée de blocage</t>
  </si>
  <si>
    <t xml:space="preserve">Mode : </t>
  </si>
  <si>
    <t>Développeur</t>
  </si>
  <si>
    <t xml:space="preserve">Utilisateur : </t>
  </si>
  <si>
    <t>Décote</t>
  </si>
  <si>
    <t>EUR</t>
  </si>
  <si>
    <t>Hyp Hausse moy</t>
  </si>
  <si>
    <t>Hyp Hausse finale</t>
  </si>
  <si>
    <t>NZD</t>
  </si>
  <si>
    <t>+</t>
  </si>
  <si>
    <t>Nom devise</t>
  </si>
  <si>
    <t>Apport personnel min (EUR)</t>
  </si>
  <si>
    <t>Apport personnel min (devise)</t>
  </si>
  <si>
    <t>Symbole devise</t>
  </si>
  <si>
    <t>Country</t>
  </si>
  <si>
    <t>Structure</t>
  </si>
  <si>
    <t>Sub-structure</t>
  </si>
  <si>
    <t>AUSTRALIA</t>
  </si>
  <si>
    <t>Direct+SAR</t>
  </si>
  <si>
    <t>AUD</t>
  </si>
  <si>
    <t>BELGIUM</t>
  </si>
  <si>
    <t>FCPE Nexans Plus 2022 B</t>
  </si>
  <si>
    <t>BRAZIL</t>
  </si>
  <si>
    <t>FCPE Nexans Plus 2022 A</t>
  </si>
  <si>
    <t>BRL</t>
  </si>
  <si>
    <t>CANADA</t>
  </si>
  <si>
    <t>CAD</t>
  </si>
  <si>
    <t>CHILE</t>
  </si>
  <si>
    <t>CLP</t>
  </si>
  <si>
    <t>CHINA</t>
  </si>
  <si>
    <t>FCPE+SAR</t>
  </si>
  <si>
    <t>CNY</t>
  </si>
  <si>
    <t>COLOMBIA</t>
  </si>
  <si>
    <t>COP</t>
  </si>
  <si>
    <t>FRANCE</t>
  </si>
  <si>
    <t>FCPE Nexans Plus 2022 C</t>
  </si>
  <si>
    <t>GERMANY</t>
  </si>
  <si>
    <t>GHANA</t>
  </si>
  <si>
    <t>GHS</t>
  </si>
  <si>
    <t>GREECE</t>
  </si>
  <si>
    <t>ITALY</t>
  </si>
  <si>
    <t>IVORY COAST</t>
  </si>
  <si>
    <t>XOF</t>
  </si>
  <si>
    <t>JAPAN</t>
  </si>
  <si>
    <t>JPY</t>
  </si>
  <si>
    <t>LEBANON</t>
  </si>
  <si>
    <t>USD</t>
  </si>
  <si>
    <t>MOROCCO</t>
  </si>
  <si>
    <t>MAR</t>
  </si>
  <si>
    <t>NEW ZEALAND</t>
  </si>
  <si>
    <t>NORWAY</t>
  </si>
  <si>
    <t>NOK</t>
  </si>
  <si>
    <t>PERU</t>
  </si>
  <si>
    <t>PEN</t>
  </si>
  <si>
    <t>SOUTH KOREA</t>
  </si>
  <si>
    <t>KRW</t>
  </si>
  <si>
    <t>SPAIN</t>
  </si>
  <si>
    <t>SWEDEN</t>
  </si>
  <si>
    <t>SEK</t>
  </si>
  <si>
    <t>SWITZERLAND</t>
  </si>
  <si>
    <t>CHF</t>
  </si>
  <si>
    <t>TURKEY</t>
  </si>
  <si>
    <t>TRY</t>
  </si>
  <si>
    <t>USA</t>
  </si>
  <si>
    <t>Currency name</t>
  </si>
  <si>
    <t>Currency code</t>
  </si>
  <si>
    <t>Pays</t>
  </si>
  <si>
    <t>Indicative FX EUR/Ccy</t>
  </si>
  <si>
    <t>Sens change affiché</t>
  </si>
  <si>
    <t>Largeur colonne</t>
  </si>
  <si>
    <t>normal</t>
  </si>
  <si>
    <t>large</t>
  </si>
  <si>
    <t>Multiples</t>
  </si>
  <si>
    <t xml:space="preserve"> (1)</t>
  </si>
  <si>
    <t>=</t>
  </si>
  <si>
    <t>non-EUR elements</t>
  </si>
  <si>
    <t>specificities</t>
  </si>
  <si>
    <t>outputs</t>
  </si>
  <si>
    <t>matching contribution</t>
  </si>
  <si>
    <t>Legend:</t>
  </si>
  <si>
    <t>inputs</t>
  </si>
  <si>
    <t>leveraged formula</t>
  </si>
  <si>
    <t>Disclaimer</t>
  </si>
  <si>
    <t>Title</t>
  </si>
  <si>
    <t>Warning</t>
  </si>
  <si>
    <t>Performance - annual</t>
  </si>
  <si>
    <t>%</t>
  </si>
  <si>
    <t>Performance - total</t>
  </si>
  <si>
    <t>Ccy</t>
  </si>
  <si>
    <t>Total assets value Ccy</t>
  </si>
  <si>
    <t>Footnote dividends</t>
  </si>
  <si>
    <t>Footnote tax</t>
  </si>
  <si>
    <t>Matching contribution value</t>
  </si>
  <si>
    <t>Payoff - with gain</t>
  </si>
  <si>
    <t>Payoff - no gain</t>
  </si>
  <si>
    <t>Footnote price</t>
  </si>
  <si>
    <t>Final price</t>
  </si>
  <si>
    <t>Protected avg increase</t>
  </si>
  <si>
    <t>Min investment</t>
  </si>
  <si>
    <t>personal contribution</t>
  </si>
  <si>
    <t>max personal contribution</t>
  </si>
  <si>
    <t>Gross income N</t>
  </si>
  <si>
    <t>Subscription</t>
  </si>
  <si>
    <t>or</t>
  </si>
  <si>
    <t>Reservation</t>
  </si>
  <si>
    <t>Title section 1</t>
  </si>
  <si>
    <t>Subtitle</t>
  </si>
  <si>
    <t>VBA MESSAGES</t>
  </si>
  <si>
    <t>I/O</t>
  </si>
  <si>
    <t>EXCEL</t>
  </si>
  <si>
    <t>Body disclaimer</t>
  </si>
  <si>
    <t/>
  </si>
  <si>
    <t>FX rate at inception</t>
  </si>
  <si>
    <t>personal contribution in €</t>
  </si>
  <si>
    <t>matching contribution in €</t>
  </si>
  <si>
    <t>Total assets value EUR</t>
  </si>
  <si>
    <t>Message FX</t>
  </si>
  <si>
    <t>FX rate at maturity</t>
  </si>
  <si>
    <t>ou</t>
  </si>
  <si>
    <t>SIMULATEUR</t>
  </si>
  <si>
    <t>Ce simulateur vous permet d'estimer combien vous pouvez investir dans Act 2022 et ce que votre investissement peut vous rapporter</t>
  </si>
  <si>
    <t>COMBIEN POUVEZ-VOUS INVESTIR DANS ACT 2022 ?</t>
  </si>
  <si>
    <t>vous effectuez une réservation durant la période de réservation (du 9 au 24 mai 2022)</t>
  </si>
  <si>
    <t>vous n'avez pas effectué de réservation durant la période de réservation et souhaitez souscrire durant la période de souscription/rétractation (du 23 au 28 juin 2022)</t>
  </si>
  <si>
    <t xml:space="preserve">Votre apport personnel maximum dans Act 2022 : </t>
  </si>
  <si>
    <t>COMBIEN UN INVESTISSEMENT DANS ACT 2022 PEUT-IL VOUS RAPPORTER ?</t>
  </si>
  <si>
    <t xml:space="preserve">Vous souhaitez calculer le montant que vous pourriez récupérer à la sortie du plan, en fonction de l'évolution du cours de l'action Nexans : </t>
  </si>
  <si>
    <t>En % du plafond</t>
  </si>
  <si>
    <t>Investissement minimum = 10 €</t>
  </si>
  <si>
    <t xml:space="preserve">Si la hausse moyenne protégée de l'action Nexans sur 5 ans est de : </t>
  </si>
  <si>
    <t>Si l'évolution du cours de l'action Nexans à l'échéance de la période de blocage de 5 ans est de :</t>
  </si>
  <si>
    <t>(1) par rapport au prix de référence de l'action Nexans</t>
  </si>
  <si>
    <t>(*) Hors fiscalité</t>
  </si>
  <si>
    <t>Performance à l'échéance (par rapport à votre apport personnel) * **</t>
  </si>
  <si>
    <t>Rendement annuel moyen (par rapport à votre apport personnel) * **</t>
  </si>
  <si>
    <t>%/an</t>
  </si>
  <si>
    <t>ATTENTION :</t>
  </si>
  <si>
    <t>Note importante</t>
  </si>
  <si>
    <t>Abondement correspondant, investi dans le FCPE "Actionnariat Nexans" :</t>
  </si>
  <si>
    <t>Valeur de vos avoirs dans le FCPE "Actionnariat Nexans" * **</t>
  </si>
  <si>
    <t>(**) Hors dividendes potentiellement perçus dans le FCPE "Actionnariat Nexans"</t>
  </si>
  <si>
    <t>En souscrivant durant cette période, votre investissement (complément bancaire compris) est limité à 2,5 % de votre rémunération annuelle brute 2022.</t>
  </si>
  <si>
    <t xml:space="preserve">Saisissez le montant de votre rémunération annuelle brute estimée pour 2022. 
La rémunération annuelle brute estimée pour 2022 tient compte des montants déjà perçus et de ceux que vous devriez percevoir d'ici le 31 décembre 2022. 
Vous pouvez estimer votre rémunération annuelle brute 2022 à partir du cumul sur l'année de votre salaire fixe versé mensuellement en y ajoutant, selon les cas, les éléments variables versés en 2022 (primes, variable 2021, bonus 2021 …).
Il convient de ne tenir compte que des éléments de votre rémunération perçus en tant que salarié du Groupe Nexans. </t>
  </si>
  <si>
    <t>Veuillez d'abord saisir le montant de votre rémunération annuelle brute estimée pour 2022.</t>
  </si>
  <si>
    <t>fois votre apport personnel soit</t>
  </si>
  <si>
    <t>dans Act 2022</t>
  </si>
  <si>
    <t xml:space="preserve">Période : </t>
  </si>
  <si>
    <t>Résevation</t>
  </si>
  <si>
    <t>Veuillez saisir une hypothèse de taux de change initial.</t>
  </si>
  <si>
    <t>Veuillez saisir une hypothèse de taux de change final.</t>
  </si>
  <si>
    <t>Le montant d'apport personnel que vous avez saisi ne respecte pas les limites d'investissement.</t>
  </si>
  <si>
    <t>Montant de votre apport personnel, investi dans le compartiment 
"Nexans Plus 2022 B" :</t>
  </si>
  <si>
    <t xml:space="preserve">Au titre du compartiment "Nexans Plus 2022 B", vous récupérez à l'échéance votre apport personnel soit </t>
  </si>
  <si>
    <t>Au titre du compartiment "Nexans Plus 2022 B", vous récupérez à l'échéance</t>
  </si>
  <si>
    <t>Valeur totale de vos avoirs à l'échéance des 5 ans * **</t>
  </si>
  <si>
    <t>Ce simulateur a été établi à titre indicatif afin de vous permettre de calculer la performance éventuelle d'un investissement dans Act 2022. Votre retour sur investissement réel sera déterminé sur la base (i) de la hausse moyenne protégée de l'action Nexans pendant la période de blocage de 5 ans, (ii) de la valeur de l'action Nexans à la fin de la période de blocage de 5 ans et (iii) des dividendes perçus sur votre investissement dans le fonds Actionnariat Nexans. Aucune garantie ne peut être donnée quant à l'évolution future du cours de l'action Nexans, ou quant aux variations d'autres facteurs qui peuvent affecter la valeur de votre investissement et qui ne sont pas pris en compte dans ce simulateur (tel que les dividendes éventuels et l'impact des charges fiscales et sociales). Pour plus d'informations concernant les facteurs qui peuvent affecter la valeur future de votre investissement, veuillez vous reporter à la brochure de l’offre Act 2022, au supplément local ainsi qu’aux DICI du compartiment « NEXANS PLUS 2022 B » du FCPE « NEXANS PLUS 2022 » et des FCPE « RELAIS NEXANS PLUS 2022 » et « ACTIONNARIAT NEXANS ».</t>
  </si>
  <si>
    <t>Le montant de rémunération annuelle brute que vous avez saisi est tel que votre investissement dans Act 2022 serait inférieur à 10 €. Veuillez contacter votre correspondant RH.</t>
  </si>
  <si>
    <t>et au plus égal à</t>
  </si>
  <si>
    <t>Vous ne pouvez pas investir plus de</t>
  </si>
  <si>
    <t xml:space="preserve">Pour connaître le montant maximum que vous pouvez investir dans Act 2022, veuillez saisir le montant de votre rémunération annuelle brute estimée pour 2022 
(y compris primes et bonus) : </t>
  </si>
  <si>
    <t>Saisissez le montant que vous envisagez d'investir dans Act 2022.
Attention : votre apport personnel doit être au minimum égal à</t>
  </si>
  <si>
    <t>La hausse moyenne protégée de l'action est calculée à partir d'une moyenne de 60 relevés mensuels et non du cours de l'action Nexans à l'échéance.</t>
  </si>
  <si>
    <t>Vous pouvez investir dans Act 2022 au maximum 25% de votre rémunération annuelle brute 2022, en tenant compte du complément de la banque. 
Pour toute précision, merci de vous reporter à la brochure Act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</si>
</sst>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0\ &quot;€&quot;"/>
    <numFmt numFmtId="166" formatCode="0.0%"/>
    <numFmt numFmtId="167" formatCode="0.0000"/>
    <numFmt numFmtId="168" formatCode="0.00&quot; ans&quot;"/>
    <numFmt numFmtId="169" formatCode="#,##0.00\ [$EUR]"/>
    <numFmt numFmtId="170" formatCode="#,##0.00\ [$NZD]"/>
    <numFmt numFmtId="171" formatCode="[$EUR]\ #,##0.00"/>
    <numFmt numFmtId="172" formatCode="[$BRL]\ #,##0.00"/>
    <numFmt numFmtId="173" formatCode="\ #,##0.00\ \€"/>
    <numFmt numFmtId="174" formatCode="\+0%;\-0%;0%"/>
  </numFmts>
  <fonts count="60" x14ac:knownFonts="1">
    <font>
      <sz val="8"/>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8"/>
      <color theme="1"/>
      <name val="Arial"/>
      <family val="2"/>
    </font>
    <font>
      <b/>
      <sz val="8"/>
      <color theme="0"/>
      <name val="Arial"/>
      <family val="2"/>
    </font>
    <font>
      <b/>
      <sz val="8"/>
      <color theme="1"/>
      <name val="Arial"/>
      <family val="2"/>
    </font>
    <font>
      <sz val="8"/>
      <color theme="0"/>
      <name val="Arial"/>
      <family val="2"/>
    </font>
    <font>
      <b/>
      <sz val="10"/>
      <color theme="1"/>
      <name val="Arial"/>
      <family val="2"/>
    </font>
    <font>
      <sz val="8"/>
      <name val="Arial"/>
      <family val="2"/>
    </font>
    <font>
      <b/>
      <i/>
      <sz val="8"/>
      <color theme="9"/>
      <name val="Arial"/>
      <family val="2"/>
    </font>
    <font>
      <i/>
      <sz val="8"/>
      <color theme="1" tint="0.499984740745262"/>
      <name val="Arial"/>
      <family val="2"/>
    </font>
    <font>
      <i/>
      <sz val="8"/>
      <color rgb="FF717171"/>
      <name val="Arial"/>
      <family val="2"/>
    </font>
    <font>
      <sz val="8"/>
      <color theme="1"/>
      <name val="Symbol"/>
      <family val="1"/>
      <charset val="2"/>
    </font>
    <font>
      <b/>
      <sz val="8"/>
      <name val="Arial"/>
      <family val="2"/>
    </font>
    <font>
      <sz val="10"/>
      <name val="Arial"/>
      <family val="2"/>
    </font>
    <font>
      <sz val="11"/>
      <color theme="1"/>
      <name val="Calibri"/>
      <family val="2"/>
      <scheme val="minor"/>
    </font>
    <font>
      <i/>
      <sz val="8"/>
      <color theme="0" tint="-0.499984740745262"/>
      <name val="Arial"/>
      <family val="2"/>
    </font>
    <font>
      <sz val="10"/>
      <name val="Arial"/>
      <family val="2"/>
    </font>
    <font>
      <i/>
      <sz val="8"/>
      <color theme="0" tint="-0.14999847407452621"/>
      <name val="Arial"/>
      <family val="2"/>
    </font>
    <font>
      <sz val="8"/>
      <color theme="1" tint="-0.249977111117893"/>
      <name val="Arial"/>
      <family val="2"/>
    </font>
    <font>
      <sz val="8"/>
      <color theme="1" tint="-0.499984740745262"/>
      <name val="Arial"/>
      <family val="2"/>
    </font>
    <font>
      <i/>
      <sz val="7.5"/>
      <color theme="1"/>
      <name val="Arial"/>
      <family val="2"/>
    </font>
    <font>
      <b/>
      <sz val="8"/>
      <color theme="1" tint="-0.499984740745262"/>
      <name val="Arial"/>
      <family val="2"/>
    </font>
    <font>
      <u/>
      <sz val="8"/>
      <color theme="1"/>
      <name val="Arial"/>
      <family val="2"/>
    </font>
    <font>
      <i/>
      <sz val="8"/>
      <color theme="1" tint="-0.499984740745262"/>
      <name val="Arial"/>
      <family val="2"/>
    </font>
    <font>
      <i/>
      <sz val="8"/>
      <color theme="0"/>
      <name val="Arial"/>
      <family val="2"/>
    </font>
    <font>
      <sz val="8"/>
      <color theme="0" tint="-0.499984740745262"/>
      <name val="Arial"/>
      <family val="2"/>
    </font>
    <font>
      <i/>
      <sz val="8"/>
      <color theme="9" tint="-0.749992370372631"/>
      <name val="Arial"/>
      <family val="2"/>
    </font>
    <font>
      <b/>
      <i/>
      <sz val="8"/>
      <color rgb="FFFF0000"/>
      <name val="Arial"/>
      <family val="2"/>
    </font>
    <font>
      <i/>
      <sz val="8"/>
      <name val="Arial"/>
      <family val="2"/>
    </font>
    <font>
      <sz val="16"/>
      <color theme="1"/>
      <name val="Arial"/>
      <family val="2"/>
    </font>
    <font>
      <i/>
      <sz val="7"/>
      <color theme="1"/>
      <name val="Arial"/>
      <family val="2"/>
    </font>
    <font>
      <u/>
      <sz val="16"/>
      <color theme="1"/>
      <name val="Arial"/>
      <family val="2"/>
    </font>
    <font>
      <i/>
      <sz val="8"/>
      <color theme="2" tint="-0.249977111117893"/>
      <name val="Arial"/>
      <family val="2"/>
    </font>
    <font>
      <b/>
      <sz val="14"/>
      <color theme="0"/>
      <name val="Arial"/>
      <family val="2"/>
    </font>
    <font>
      <b/>
      <sz val="8"/>
      <color rgb="FFFF0000"/>
      <name val="Arial"/>
      <family val="2"/>
    </font>
    <font>
      <b/>
      <sz val="16"/>
      <color theme="0" tint="-0.499984740745262"/>
      <name val="Arial"/>
      <family val="2"/>
    </font>
    <font>
      <i/>
      <sz val="7"/>
      <color theme="1" tint="0.249977111117893"/>
      <name val="Arial"/>
      <family val="2"/>
    </font>
    <font>
      <i/>
      <sz val="7"/>
      <name val="Arial"/>
      <family val="2"/>
    </font>
    <font>
      <vertAlign val="superscript"/>
      <sz val="8"/>
      <color theme="1"/>
      <name val="Arial"/>
      <family val="2"/>
    </font>
    <font>
      <b/>
      <sz val="9"/>
      <color theme="0"/>
      <name val="Arial"/>
      <family val="2"/>
    </font>
    <font>
      <b/>
      <sz val="9"/>
      <color theme="1"/>
      <name val="Arial"/>
      <family val="2"/>
    </font>
    <font>
      <sz val="9"/>
      <name val="Arial"/>
      <family val="2"/>
    </font>
    <font>
      <b/>
      <sz val="11"/>
      <color theme="0"/>
      <name val="Arial"/>
      <family val="2"/>
    </font>
    <font>
      <b/>
      <sz val="9"/>
      <color indexed="81"/>
      <name val="Tahoma"/>
      <family val="2"/>
    </font>
    <font>
      <sz val="9"/>
      <color indexed="81"/>
      <name val="Tahoma"/>
      <family val="2"/>
    </font>
    <font>
      <b/>
      <sz val="9"/>
      <name val="Arial"/>
      <family val="2"/>
    </font>
    <font>
      <b/>
      <sz val="8"/>
      <color theme="8"/>
      <name val="Arial"/>
      <family val="2"/>
    </font>
    <font>
      <sz val="8"/>
      <color indexed="9"/>
      <name val="Arial"/>
      <family val="2"/>
    </font>
    <font>
      <sz val="2"/>
      <color indexed="9"/>
      <name val="Arial"/>
      <family val="2"/>
    </font>
    <font>
      <i/>
      <sz val="8"/>
      <color rgb="FF4D758C"/>
      <name val="Arial"/>
      <family val="2"/>
    </font>
    <font>
      <b/>
      <i/>
      <sz val="8"/>
      <color theme="3" tint="0.39997558519241921"/>
      <name val="Arial"/>
      <family val="2"/>
    </font>
    <font>
      <i/>
      <sz val="8"/>
      <color theme="8"/>
      <name val="Arial"/>
      <family val="2"/>
    </font>
    <font>
      <sz val="7"/>
      <color theme="1" tint="-0.499984740745262"/>
      <name val="Arial"/>
      <family val="2"/>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00000"/>
        <bgColor indexed="64"/>
      </patternFill>
    </fill>
    <fill>
      <patternFill patternType="solid">
        <fgColor theme="8"/>
        <bgColor indexed="64"/>
      </patternFill>
    </fill>
    <fill>
      <patternFill patternType="solid">
        <fgColor theme="9" tint="-0.499984740745262"/>
        <bgColor indexed="64"/>
      </patternFill>
    </fill>
    <fill>
      <patternFill patternType="solid">
        <fgColor theme="9" tint="-0.749992370372631"/>
        <bgColor indexed="64"/>
      </patternFill>
    </fill>
    <fill>
      <patternFill patternType="solid">
        <fgColor theme="0" tint="-0.34998626667073579"/>
        <bgColor indexed="64"/>
      </patternFill>
    </fill>
    <fill>
      <patternFill patternType="solid">
        <fgColor theme="7"/>
        <bgColor indexed="64"/>
      </patternFill>
    </fill>
    <fill>
      <patternFill patternType="solid">
        <fgColor theme="3"/>
        <bgColor indexed="64"/>
      </patternFill>
    </fill>
    <fill>
      <patternFill patternType="solid">
        <fgColor theme="9" tint="-0.249977111117893"/>
        <bgColor indexed="64"/>
      </patternFill>
    </fill>
    <fill>
      <patternFill patternType="solid">
        <fgColor theme="1" tint="0.249977111117893"/>
        <bgColor indexed="64"/>
      </patternFill>
    </fill>
    <fill>
      <patternFill patternType="solid">
        <fgColor theme="2" tint="0.79998168889431442"/>
        <bgColor indexed="64"/>
      </patternFill>
    </fill>
    <fill>
      <patternFill patternType="solid">
        <fgColor theme="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theme="9" tint="0.39997558519241921"/>
        <bgColor indexed="64"/>
      </patternFill>
    </fill>
    <fill>
      <patternFill patternType="solid">
        <fgColor rgb="FFFFFF99"/>
        <bgColor indexed="64"/>
      </patternFill>
    </fill>
    <fill>
      <patternFill patternType="solid">
        <fgColor theme="4" tint="0.39997558519241921"/>
        <bgColor indexed="64"/>
      </patternFill>
    </fill>
    <fill>
      <patternFill patternType="lightGray">
        <bgColor theme="0"/>
      </patternFill>
    </fill>
    <fill>
      <patternFill patternType="solid">
        <fgColor theme="4"/>
        <bgColor indexed="64"/>
      </patternFill>
    </fill>
    <fill>
      <patternFill patternType="solid">
        <fgColor theme="1" tint="0.14999847407452621"/>
        <bgColor indexed="64"/>
      </patternFill>
    </fill>
    <fill>
      <patternFill patternType="solid">
        <fgColor rgb="FFD2D6EA"/>
        <bgColor indexed="64"/>
      </patternFill>
    </fill>
    <fill>
      <patternFill patternType="solid">
        <fgColor theme="2" tint="-9.9978637043366805E-2"/>
        <bgColor theme="2" tint="-9.9978637043366805E-2"/>
      </patternFill>
    </fill>
    <fill>
      <patternFill patternType="solid">
        <fgColor theme="0"/>
        <bgColor theme="0"/>
      </patternFill>
    </fill>
    <fill>
      <patternFill patternType="lightGray">
        <fgColor theme="2" tint="-9.9978637043366805E-2"/>
        <bgColor theme="2" tint="-9.9978637043366805E-2"/>
      </patternFill>
    </fill>
    <fill>
      <patternFill patternType="solid">
        <fgColor theme="4" tint="0.39997558519241921"/>
        <bgColor theme="4" tint="0.39997558519241921"/>
      </patternFill>
    </fill>
    <fill>
      <patternFill patternType="solid">
        <fgColor theme="9" tint="0.39997558519241921"/>
        <bgColor theme="9" tint="0.39997558519241921"/>
      </patternFill>
    </fill>
    <fill>
      <patternFill patternType="solid">
        <fgColor theme="7" tint="0.39997558519241921"/>
        <bgColor theme="7" tint="0.39997558519241921"/>
      </patternFill>
    </fill>
    <fill>
      <patternFill patternType="solid">
        <fgColor theme="0" tint="-0.14999847407452621"/>
        <bgColor theme="0" tint="-0.14999847407452621"/>
      </patternFill>
    </fill>
    <fill>
      <patternFill patternType="solid">
        <fgColor theme="4" tint="-0.249977111117893"/>
        <bgColor theme="4" tint="-0.249977111117893"/>
      </patternFill>
    </fill>
    <fill>
      <patternFill patternType="solid">
        <fgColor theme="3" tint="0.39997558519241921"/>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8"/>
      </left>
      <right style="thin">
        <color theme="8"/>
      </right>
      <top style="thin">
        <color theme="8"/>
      </top>
      <bottom style="thin">
        <color theme="8"/>
      </bottom>
      <diagonal/>
    </border>
    <border>
      <left/>
      <right/>
      <top/>
      <bottom style="thin">
        <color theme="0" tint="-0.24994659260841701"/>
      </bottom>
      <diagonal/>
    </border>
    <border>
      <left/>
      <right/>
      <top style="thin">
        <color theme="0" tint="-0.24994659260841701"/>
      </top>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theme="9" tint="-0.499984740745262"/>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left>
      <right style="thin">
        <color indexed="64"/>
      </right>
      <top/>
      <bottom style="thin">
        <color theme="0"/>
      </bottom>
      <diagonal/>
    </border>
    <border>
      <left style="thin">
        <color indexed="64"/>
      </left>
      <right style="thin">
        <color indexed="64"/>
      </right>
      <top/>
      <bottom/>
      <diagonal/>
    </border>
    <border>
      <left style="thin">
        <color theme="0"/>
      </left>
      <right style="thin">
        <color indexed="64"/>
      </right>
      <top style="thin">
        <color theme="0"/>
      </top>
      <bottom/>
      <diagonal/>
    </border>
    <border>
      <left style="thin">
        <color theme="0"/>
      </left>
      <right/>
      <top/>
      <bottom style="thin">
        <color theme="0"/>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top style="thin">
        <color theme="0"/>
      </top>
      <bottom style="medium">
        <color indexed="64"/>
      </bottom>
      <diagonal/>
    </border>
    <border>
      <left style="thin">
        <color theme="0"/>
      </left>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s>
  <cellStyleXfs count="20">
    <xf numFmtId="0" fontId="0" fillId="0" borderId="0"/>
    <xf numFmtId="9" fontId="9" fillId="0" borderId="0" applyFont="0" applyFill="0" applyBorder="0" applyAlignment="0" applyProtection="0"/>
    <xf numFmtId="0" fontId="20" fillId="0" borderId="0"/>
    <xf numFmtId="9" fontId="21" fillId="0" borderId="0" applyFont="0" applyFill="0" applyBorder="0" applyAlignment="0" applyProtection="0"/>
    <xf numFmtId="164" fontId="20" fillId="0" borderId="0" applyFont="0" applyFill="0" applyBorder="0" applyAlignment="0" applyProtection="0"/>
    <xf numFmtId="0" fontId="21" fillId="0" borderId="0"/>
    <xf numFmtId="0" fontId="23" fillId="0" borderId="0"/>
    <xf numFmtId="0" fontId="20" fillId="0" borderId="0"/>
    <xf numFmtId="164" fontId="20" fillId="0" borderId="0" applyFont="0" applyFill="0" applyBorder="0" applyAlignment="0" applyProtection="0"/>
    <xf numFmtId="0" fontId="20" fillId="0" borderId="0"/>
    <xf numFmtId="9" fontId="20" fillId="0" borderId="0" applyFont="0" applyFill="0" applyBorder="0" applyAlignment="0" applyProtection="0"/>
    <xf numFmtId="0" fontId="8" fillId="0" borderId="0"/>
    <xf numFmtId="0" fontId="21" fillId="0" borderId="0"/>
    <xf numFmtId="0" fontId="7" fillId="0" borderId="0"/>
    <xf numFmtId="0" fontId="7" fillId="0" borderId="0"/>
    <xf numFmtId="0" fontId="6" fillId="0" borderId="0"/>
    <xf numFmtId="0" fontId="6" fillId="0" borderId="0"/>
    <xf numFmtId="0" fontId="5" fillId="0" borderId="0"/>
    <xf numFmtId="0" fontId="5" fillId="0" borderId="0"/>
    <xf numFmtId="0" fontId="5" fillId="0" borderId="0"/>
  </cellStyleXfs>
  <cellXfs count="282">
    <xf numFmtId="0" fontId="0" fillId="0" borderId="0" xfId="0"/>
    <xf numFmtId="0" fontId="0" fillId="2" borderId="0" xfId="0" applyFill="1"/>
    <xf numFmtId="0" fontId="0" fillId="2" borderId="0" xfId="0" applyFill="1" applyAlignment="1" applyProtection="1">
      <alignment vertical="center"/>
      <protection hidden="1"/>
    </xf>
    <xf numFmtId="0" fontId="0" fillId="2" borderId="0" xfId="0" applyFill="1" applyProtection="1">
      <protection hidden="1"/>
    </xf>
    <xf numFmtId="0" fontId="0" fillId="2" borderId="0" xfId="0" applyFill="1" applyBorder="1" applyProtection="1">
      <protection hidden="1"/>
    </xf>
    <xf numFmtId="9" fontId="26" fillId="3" borderId="1" xfId="0" applyNumberFormat="1" applyFont="1" applyFill="1" applyBorder="1" applyAlignment="1">
      <alignment horizontal="center"/>
    </xf>
    <xf numFmtId="0" fontId="26" fillId="3" borderId="0" xfId="0" applyFont="1" applyFill="1" applyAlignment="1">
      <alignment horizontal="center"/>
    </xf>
    <xf numFmtId="14" fontId="26" fillId="3" borderId="0" xfId="0" applyNumberFormat="1" applyFont="1" applyFill="1" applyAlignment="1">
      <alignment horizontal="center"/>
    </xf>
    <xf numFmtId="168" fontId="26" fillId="2" borderId="0" xfId="0" applyNumberFormat="1" applyFont="1" applyFill="1" applyAlignment="1">
      <alignment horizontal="center"/>
    </xf>
    <xf numFmtId="165" fontId="26" fillId="3" borderId="0" xfId="0" applyNumberFormat="1" applyFont="1" applyFill="1" applyAlignment="1">
      <alignment horizontal="center"/>
    </xf>
    <xf numFmtId="165" fontId="26" fillId="3" borderId="2" xfId="0" applyNumberFormat="1" applyFont="1" applyFill="1" applyBorder="1" applyAlignment="1">
      <alignment horizontal="center"/>
    </xf>
    <xf numFmtId="9" fontId="26" fillId="3" borderId="4" xfId="0" applyNumberFormat="1" applyFont="1" applyFill="1" applyBorder="1" applyAlignment="1">
      <alignment horizontal="center"/>
    </xf>
    <xf numFmtId="165" fontId="26" fillId="2" borderId="2" xfId="0" applyNumberFormat="1" applyFont="1" applyFill="1" applyBorder="1" applyAlignment="1">
      <alignment horizontal="center"/>
    </xf>
    <xf numFmtId="165" fontId="28" fillId="2" borderId="2" xfId="0" applyNumberFormat="1" applyFont="1" applyFill="1" applyBorder="1" applyAlignment="1">
      <alignment horizontal="center"/>
    </xf>
    <xf numFmtId="0" fontId="13" fillId="2" borderId="0" xfId="0" applyFont="1" applyFill="1" applyBorder="1" applyProtection="1">
      <protection hidden="1"/>
    </xf>
    <xf numFmtId="0" fontId="26" fillId="2" borderId="0" xfId="0" applyFont="1" applyFill="1" applyAlignment="1" applyProtection="1">
      <protection hidden="1"/>
    </xf>
    <xf numFmtId="0" fontId="26" fillId="2" borderId="0" xfId="0" applyFont="1" applyFill="1" applyProtection="1">
      <protection hidden="1"/>
    </xf>
    <xf numFmtId="0" fontId="25" fillId="2" borderId="0" xfId="0" applyFont="1" applyFill="1" applyAlignment="1" applyProtection="1">
      <alignment vertical="center" wrapText="1"/>
      <protection hidden="1"/>
    </xf>
    <xf numFmtId="0" fontId="16" fillId="2" borderId="0" xfId="0" applyFont="1" applyFill="1" applyProtection="1">
      <protection hidden="1"/>
    </xf>
    <xf numFmtId="165" fontId="16" fillId="2" borderId="0" xfId="0" applyNumberFormat="1" applyFont="1" applyFill="1" applyProtection="1">
      <protection hidden="1"/>
    </xf>
    <xf numFmtId="165" fontId="16" fillId="2" borderId="0" xfId="0" applyNumberFormat="1" applyFont="1" applyFill="1" applyBorder="1" applyProtection="1">
      <protection hidden="1"/>
    </xf>
    <xf numFmtId="0" fontId="17" fillId="2" borderId="0" xfId="0" applyFont="1" applyFill="1" applyProtection="1">
      <protection hidden="1"/>
    </xf>
    <xf numFmtId="0" fontId="18" fillId="2" borderId="0" xfId="0" applyFont="1" applyFill="1" applyProtection="1">
      <protection hidden="1"/>
    </xf>
    <xf numFmtId="0" fontId="24" fillId="2" borderId="0" xfId="0" applyFont="1" applyFill="1" applyProtection="1">
      <protection hidden="1"/>
    </xf>
    <xf numFmtId="0" fontId="16" fillId="2" borderId="0" xfId="0" applyFont="1" applyFill="1" applyBorder="1" applyProtection="1">
      <protection hidden="1"/>
    </xf>
    <xf numFmtId="0" fontId="30" fillId="2" borderId="0" xfId="0" applyFont="1" applyFill="1" applyProtection="1">
      <protection hidden="1"/>
    </xf>
    <xf numFmtId="9" fontId="22" fillId="2" borderId="0" xfId="1" applyFont="1" applyFill="1" applyAlignment="1" applyProtection="1">
      <alignment horizontal="center"/>
      <protection hidden="1"/>
    </xf>
    <xf numFmtId="9" fontId="16" fillId="2" borderId="0" xfId="0" applyNumberFormat="1" applyFont="1" applyFill="1" applyAlignment="1" applyProtection="1">
      <alignment horizontal="center"/>
      <protection hidden="1"/>
    </xf>
    <xf numFmtId="0" fontId="28" fillId="2" borderId="0" xfId="0" applyFont="1" applyFill="1" applyProtection="1">
      <protection hidden="1"/>
    </xf>
    <xf numFmtId="0" fontId="10" fillId="2" borderId="0" xfId="0" applyFont="1" applyFill="1" applyProtection="1">
      <protection hidden="1"/>
    </xf>
    <xf numFmtId="0" fontId="31" fillId="2" borderId="0" xfId="0" applyFont="1" applyFill="1" applyProtection="1">
      <protection hidden="1"/>
    </xf>
    <xf numFmtId="0" fontId="22" fillId="2" borderId="0" xfId="0" applyFont="1" applyFill="1" applyProtection="1">
      <protection hidden="1"/>
    </xf>
    <xf numFmtId="0" fontId="32" fillId="2" borderId="0" xfId="0" applyFont="1" applyFill="1" applyProtection="1">
      <protection hidden="1"/>
    </xf>
    <xf numFmtId="0" fontId="33" fillId="2" borderId="0" xfId="0" applyFont="1" applyFill="1" applyProtection="1">
      <protection hidden="1"/>
    </xf>
    <xf numFmtId="166" fontId="34" fillId="2" borderId="0" xfId="1" applyNumberFormat="1" applyFont="1" applyFill="1" applyAlignment="1" applyProtection="1">
      <alignment horizontal="center"/>
      <protection hidden="1"/>
    </xf>
    <xf numFmtId="0" fontId="19" fillId="4" borderId="0" xfId="0" applyFont="1" applyFill="1" applyProtection="1">
      <protection hidden="1"/>
    </xf>
    <xf numFmtId="0" fontId="35" fillId="4" borderId="0" xfId="0" applyFont="1" applyFill="1" applyProtection="1">
      <protection hidden="1"/>
    </xf>
    <xf numFmtId="0" fontId="26" fillId="2" borderId="0" xfId="0" applyFont="1" applyFill="1"/>
    <xf numFmtId="0" fontId="26" fillId="2" borderId="0" xfId="0" applyFont="1" applyFill="1" applyAlignment="1">
      <alignment horizontal="center"/>
    </xf>
    <xf numFmtId="2" fontId="26" fillId="2" borderId="0" xfId="0" applyNumberFormat="1" applyFont="1" applyFill="1" applyAlignment="1">
      <alignment horizontal="center"/>
    </xf>
    <xf numFmtId="0" fontId="28" fillId="2" borderId="0" xfId="0" applyFont="1" applyFill="1"/>
    <xf numFmtId="0" fontId="12" fillId="8" borderId="1" xfId="0" applyFont="1" applyFill="1" applyBorder="1"/>
    <xf numFmtId="0" fontId="12" fillId="8" borderId="0" xfId="0" applyFont="1" applyFill="1"/>
    <xf numFmtId="0" fontId="12" fillId="8" borderId="2" xfId="0" applyFont="1" applyFill="1" applyBorder="1" applyAlignment="1">
      <alignment horizontal="center"/>
    </xf>
    <xf numFmtId="0" fontId="12" fillId="8" borderId="4" xfId="0" applyFont="1" applyFill="1" applyBorder="1" applyAlignment="1">
      <alignment horizontal="center"/>
    </xf>
    <xf numFmtId="0" fontId="12" fillId="9" borderId="2" xfId="0" applyFont="1" applyFill="1" applyBorder="1" applyAlignment="1">
      <alignment horizontal="center"/>
    </xf>
    <xf numFmtId="0" fontId="36" fillId="2" borderId="0" xfId="0" applyFont="1" applyFill="1" applyAlignment="1" applyProtection="1">
      <alignment vertical="center"/>
      <protection hidden="1"/>
    </xf>
    <xf numFmtId="0" fontId="0" fillId="2" borderId="0" xfId="0" applyFill="1" applyAlignment="1" applyProtection="1">
      <alignment horizontal="right" vertical="center"/>
      <protection hidden="1"/>
    </xf>
    <xf numFmtId="0" fontId="38" fillId="2" borderId="0" xfId="0" applyFont="1" applyFill="1" applyAlignment="1" applyProtection="1">
      <alignment vertical="center"/>
      <protection hidden="1"/>
    </xf>
    <xf numFmtId="0" fontId="29" fillId="2" borderId="0" xfId="0" applyFont="1" applyFill="1" applyProtection="1">
      <protection hidden="1"/>
    </xf>
    <xf numFmtId="165" fontId="19" fillId="2" borderId="0" xfId="0" applyNumberFormat="1" applyFont="1" applyFill="1" applyBorder="1" applyAlignment="1" applyProtection="1">
      <alignment horizontal="center"/>
      <protection hidden="1"/>
    </xf>
    <xf numFmtId="0" fontId="37" fillId="2" borderId="0" xfId="0" applyFont="1" applyFill="1" applyAlignment="1" applyProtection="1">
      <alignment vertical="center"/>
      <protection hidden="1"/>
    </xf>
    <xf numFmtId="9" fontId="19" fillId="2" borderId="0" xfId="0" applyNumberFormat="1" applyFont="1" applyFill="1" applyBorder="1" applyAlignment="1" applyProtection="1">
      <alignment horizontal="center" vertical="center"/>
      <protection hidden="1"/>
    </xf>
    <xf numFmtId="0" fontId="40" fillId="11" borderId="0" xfId="0" applyFont="1" applyFill="1" applyBorder="1" applyAlignment="1" applyProtection="1">
      <alignment vertical="center"/>
      <protection hidden="1"/>
    </xf>
    <xf numFmtId="0" fontId="40" fillId="11" borderId="0" xfId="0" applyFont="1" applyFill="1" applyBorder="1" applyProtection="1">
      <protection hidden="1"/>
    </xf>
    <xf numFmtId="0" fontId="14" fillId="2" borderId="0" xfId="0" applyFont="1" applyFill="1" applyBorder="1" applyAlignment="1" applyProtection="1">
      <alignment vertical="center"/>
      <protection hidden="1"/>
    </xf>
    <xf numFmtId="0" fontId="38" fillId="2" borderId="0" xfId="0" applyFont="1" applyFill="1" applyAlignment="1" applyProtection="1">
      <alignment vertical="center"/>
      <protection locked="0" hidden="1"/>
    </xf>
    <xf numFmtId="0" fontId="36" fillId="2" borderId="0" xfId="0" applyFont="1" applyFill="1" applyAlignment="1" applyProtection="1">
      <alignment horizontal="left" vertical="center"/>
      <protection hidden="1"/>
    </xf>
    <xf numFmtId="0" fontId="0" fillId="2" borderId="0" xfId="0" applyFill="1" applyAlignment="1" applyProtection="1">
      <alignment horizontal="center"/>
      <protection hidden="1"/>
    </xf>
    <xf numFmtId="165" fontId="11" fillId="2" borderId="0" xfId="0" applyNumberFormat="1" applyFont="1" applyFill="1" applyBorder="1" applyAlignment="1" applyProtection="1">
      <alignment horizontal="center" vertical="center"/>
      <protection hidden="1"/>
    </xf>
    <xf numFmtId="0" fontId="0" fillId="2" borderId="0" xfId="0" applyFill="1" applyAlignment="1" applyProtection="1">
      <alignment horizontal="right"/>
      <protection hidden="1"/>
    </xf>
    <xf numFmtId="0" fontId="10" fillId="2" borderId="0" xfId="0" applyFont="1" applyFill="1" applyBorder="1" applyAlignment="1" applyProtection="1">
      <alignment vertical="center" wrapText="1"/>
      <protection hidden="1"/>
    </xf>
    <xf numFmtId="0" fontId="42" fillId="2" borderId="0" xfId="0" applyFont="1" applyFill="1" applyAlignment="1" applyProtection="1">
      <alignment horizontal="center" vertical="center"/>
      <protection hidden="1"/>
    </xf>
    <xf numFmtId="0" fontId="0" fillId="2" borderId="0" xfId="0" applyFont="1" applyFill="1" applyAlignment="1" applyProtection="1">
      <alignment vertical="center"/>
      <protection hidden="1"/>
    </xf>
    <xf numFmtId="0" fontId="10" fillId="2" borderId="0" xfId="0" applyFont="1" applyFill="1" applyBorder="1" applyAlignment="1" applyProtection="1">
      <alignment horizontal="left" vertical="center" wrapText="1"/>
      <protection hidden="1"/>
    </xf>
    <xf numFmtId="0" fontId="30" fillId="2" borderId="7" xfId="0" applyFont="1" applyFill="1" applyBorder="1" applyAlignment="1" applyProtection="1">
      <alignment horizontal="left" vertical="center"/>
      <protection hidden="1"/>
    </xf>
    <xf numFmtId="0" fontId="0" fillId="2" borderId="7" xfId="0" applyFill="1" applyBorder="1" applyProtection="1">
      <protection hidden="1"/>
    </xf>
    <xf numFmtId="0" fontId="16" fillId="2" borderId="8" xfId="0" applyFont="1" applyFill="1" applyBorder="1" applyProtection="1">
      <protection hidden="1"/>
    </xf>
    <xf numFmtId="0" fontId="0" fillId="2" borderId="8" xfId="0" applyFill="1" applyBorder="1" applyProtection="1">
      <protection hidden="1"/>
    </xf>
    <xf numFmtId="0" fontId="0" fillId="2" borderId="0" xfId="0" applyFont="1" applyFill="1" applyBorder="1" applyAlignment="1" applyProtection="1">
      <alignment vertical="center"/>
      <protection hidden="1"/>
    </xf>
    <xf numFmtId="0" fontId="24" fillId="2" borderId="0" xfId="0" applyFont="1" applyFill="1" applyBorder="1" applyProtection="1">
      <protection hidden="1"/>
    </xf>
    <xf numFmtId="0" fontId="0" fillId="2" borderId="8" xfId="0" applyFill="1" applyBorder="1" applyAlignment="1" applyProtection="1">
      <alignment horizontal="center"/>
      <protection hidden="1"/>
    </xf>
    <xf numFmtId="9" fontId="16" fillId="2" borderId="8" xfId="0" applyNumberFormat="1" applyFont="1" applyFill="1" applyBorder="1" applyAlignment="1" applyProtection="1">
      <alignment horizontal="center"/>
      <protection hidden="1"/>
    </xf>
    <xf numFmtId="9" fontId="19" fillId="2" borderId="8" xfId="0" applyNumberFormat="1" applyFont="1" applyFill="1" applyBorder="1" applyAlignment="1" applyProtection="1">
      <alignment horizontal="center" vertical="center"/>
      <protection hidden="1"/>
    </xf>
    <xf numFmtId="165" fontId="14" fillId="2" borderId="0" xfId="0" applyNumberFormat="1" applyFont="1" applyFill="1" applyBorder="1" applyAlignment="1" applyProtection="1">
      <alignment horizontal="center" vertical="center"/>
      <protection hidden="1"/>
    </xf>
    <xf numFmtId="169" fontId="11" fillId="2" borderId="0" xfId="0" applyNumberFormat="1" applyFont="1" applyFill="1" applyBorder="1" applyAlignment="1" applyProtection="1">
      <alignment horizontal="center" vertical="center"/>
      <protection hidden="1"/>
    </xf>
    <xf numFmtId="0" fontId="39" fillId="2" borderId="0" xfId="0" applyFont="1" applyFill="1" applyAlignment="1" applyProtection="1">
      <alignment vertical="top" wrapText="1"/>
      <protection hidden="1"/>
    </xf>
    <xf numFmtId="0" fontId="14" fillId="14" borderId="0" xfId="0" applyNumberFormat="1" applyFont="1" applyFill="1" applyAlignment="1">
      <alignment horizontal="center"/>
    </xf>
    <xf numFmtId="2" fontId="14" fillId="14" borderId="0" xfId="0" applyNumberFormat="1" applyFont="1" applyFill="1" applyAlignment="1">
      <alignment horizontal="center"/>
    </xf>
    <xf numFmtId="2" fontId="14" fillId="14" borderId="1" xfId="0" applyNumberFormat="1" applyFont="1" applyFill="1" applyBorder="1" applyAlignment="1">
      <alignment horizontal="center"/>
    </xf>
    <xf numFmtId="49" fontId="10" fillId="10" borderId="0" xfId="0" applyNumberFormat="1" applyFont="1" applyFill="1" applyAlignment="1">
      <alignment horizontal="center"/>
    </xf>
    <xf numFmtId="0" fontId="10" fillId="13" borderId="17" xfId="0" applyFont="1" applyFill="1" applyBorder="1" applyAlignment="1">
      <alignment horizontal="center" vertical="center" wrapText="1"/>
    </xf>
    <xf numFmtId="0" fontId="0" fillId="2" borderId="0" xfId="12" applyFont="1" applyFill="1" applyAlignment="1">
      <alignment horizontal="left" vertical="center"/>
    </xf>
    <xf numFmtId="0" fontId="0" fillId="2" borderId="0" xfId="0" applyFont="1" applyFill="1" applyAlignment="1">
      <alignment horizontal="left"/>
    </xf>
    <xf numFmtId="49" fontId="10" fillId="13" borderId="15" xfId="0" applyNumberFormat="1" applyFont="1" applyFill="1" applyBorder="1" applyAlignment="1">
      <alignment horizontal="left" vertical="center" wrapText="1"/>
    </xf>
    <xf numFmtId="0" fontId="10" fillId="13" borderId="16" xfId="0" applyFont="1" applyFill="1" applyBorder="1" applyAlignment="1">
      <alignment horizontal="center" vertical="center" wrapText="1"/>
    </xf>
    <xf numFmtId="0" fontId="0" fillId="2" borderId="0" xfId="0" applyFont="1" applyFill="1" applyAlignment="1">
      <alignment wrapText="1"/>
    </xf>
    <xf numFmtId="0" fontId="14" fillId="4" borderId="0" xfId="0" applyFont="1" applyFill="1" applyAlignment="1">
      <alignment horizontal="left" vertical="center"/>
    </xf>
    <xf numFmtId="0" fontId="0" fillId="2" borderId="0" xfId="0" applyFont="1" applyFill="1" applyAlignment="1">
      <alignment horizontal="center"/>
    </xf>
    <xf numFmtId="0" fontId="0" fillId="2" borderId="0" xfId="0" applyFont="1" applyFill="1"/>
    <xf numFmtId="0" fontId="0" fillId="3" borderId="0" xfId="0" applyFont="1" applyFill="1" applyAlignment="1">
      <alignment horizontal="center"/>
    </xf>
    <xf numFmtId="0" fontId="0" fillId="4" borderId="0" xfId="0" applyFont="1" applyFill="1" applyAlignment="1">
      <alignment horizontal="center"/>
    </xf>
    <xf numFmtId="0" fontId="0" fillId="0" borderId="0" xfId="12" applyFont="1" applyAlignment="1">
      <alignment horizontal="left" vertical="center"/>
    </xf>
    <xf numFmtId="0" fontId="0" fillId="15" borderId="0" xfId="0" applyFont="1" applyFill="1" applyAlignment="1">
      <alignment horizontal="center"/>
    </xf>
    <xf numFmtId="0" fontId="10" fillId="13" borderId="2" xfId="0" applyFont="1" applyFill="1" applyBorder="1" applyAlignment="1">
      <alignment horizontal="center" vertical="center" wrapText="1"/>
    </xf>
    <xf numFmtId="0" fontId="0" fillId="2" borderId="18" xfId="12" applyFont="1" applyFill="1" applyBorder="1" applyAlignment="1">
      <alignment horizontal="left" vertical="center"/>
    </xf>
    <xf numFmtId="0" fontId="11" fillId="3" borderId="19" xfId="0" applyFont="1" applyFill="1" applyBorder="1" applyAlignment="1">
      <alignment horizontal="center"/>
    </xf>
    <xf numFmtId="0" fontId="0" fillId="2" borderId="18" xfId="0" applyFont="1" applyFill="1" applyBorder="1" applyAlignment="1">
      <alignment horizontal="left"/>
    </xf>
    <xf numFmtId="0" fontId="0" fillId="2" borderId="20" xfId="0" applyFont="1" applyFill="1" applyBorder="1" applyAlignment="1">
      <alignment horizontal="left"/>
    </xf>
    <xf numFmtId="0" fontId="11" fillId="3" borderId="21" xfId="0" applyFont="1" applyFill="1" applyBorder="1" applyAlignment="1">
      <alignment horizontal="center"/>
    </xf>
    <xf numFmtId="0" fontId="28" fillId="2" borderId="0" xfId="0" applyFont="1" applyFill="1" applyAlignment="1" applyProtection="1">
      <alignment horizontal="left" vertical="center" wrapText="1"/>
      <protection hidden="1"/>
    </xf>
    <xf numFmtId="0" fontId="44" fillId="2" borderId="0" xfId="0" applyFont="1" applyFill="1" applyAlignment="1" applyProtection="1">
      <alignment vertical="center" wrapText="1"/>
      <protection hidden="1"/>
    </xf>
    <xf numFmtId="0" fontId="10" fillId="2" borderId="0" xfId="0" applyFont="1" applyFill="1" applyAlignment="1" applyProtection="1">
      <alignment horizontal="left" vertical="center" wrapText="1"/>
      <protection hidden="1"/>
    </xf>
    <xf numFmtId="169" fontId="41" fillId="2" borderId="0" xfId="0" applyNumberFormat="1" applyFont="1" applyFill="1" applyAlignment="1" applyProtection="1">
      <alignment horizontal="center" vertical="center"/>
      <protection hidden="1"/>
    </xf>
    <xf numFmtId="9" fontId="19" fillId="2" borderId="0" xfId="0" applyNumberFormat="1" applyFont="1" applyFill="1" applyAlignment="1" applyProtection="1">
      <alignment horizontal="center" vertical="center"/>
      <protection hidden="1"/>
    </xf>
    <xf numFmtId="0" fontId="10" fillId="2" borderId="22" xfId="0" applyFont="1" applyFill="1" applyBorder="1" applyAlignment="1" applyProtection="1">
      <alignment horizontal="left" vertical="center" wrapText="1"/>
      <protection hidden="1"/>
    </xf>
    <xf numFmtId="171" fontId="11" fillId="2" borderId="0" xfId="0" applyNumberFormat="1" applyFont="1" applyFill="1" applyBorder="1" applyAlignment="1" applyProtection="1">
      <alignment horizontal="center" vertical="center"/>
      <protection hidden="1"/>
    </xf>
    <xf numFmtId="171" fontId="19" fillId="2" borderId="0" xfId="0" applyNumberFormat="1" applyFont="1" applyFill="1" applyBorder="1" applyAlignment="1" applyProtection="1">
      <alignment horizontal="center" vertical="center"/>
      <protection hidden="1"/>
    </xf>
    <xf numFmtId="169" fontId="19" fillId="2" borderId="0" xfId="0" applyNumberFormat="1" applyFont="1" applyFill="1" applyBorder="1" applyAlignment="1" applyProtection="1">
      <alignment horizontal="center" vertical="center"/>
      <protection hidden="1"/>
    </xf>
    <xf numFmtId="172" fontId="11" fillId="2" borderId="0" xfId="0" applyNumberFormat="1" applyFont="1" applyFill="1" applyBorder="1" applyAlignment="1" applyProtection="1">
      <alignment horizontal="center" vertical="center"/>
      <protection hidden="1"/>
    </xf>
    <xf numFmtId="170" fontId="11" fillId="2" borderId="0" xfId="0" applyNumberFormat="1" applyFont="1" applyFill="1" applyBorder="1" applyAlignment="1" applyProtection="1">
      <alignment horizontal="center" vertical="center"/>
      <protection hidden="1"/>
    </xf>
    <xf numFmtId="9" fontId="16" fillId="2" borderId="0" xfId="0" applyNumberFormat="1" applyFont="1" applyFill="1" applyBorder="1" applyAlignment="1" applyProtection="1">
      <alignment horizontal="center"/>
      <protection hidden="1"/>
    </xf>
    <xf numFmtId="0" fontId="44" fillId="2" borderId="0" xfId="0" applyFont="1" applyFill="1" applyAlignment="1" applyProtection="1">
      <alignment horizontal="left" wrapText="1"/>
      <protection hidden="1"/>
    </xf>
    <xf numFmtId="0" fontId="43" fillId="2" borderId="0" xfId="0" applyFont="1" applyFill="1" applyAlignment="1" applyProtection="1">
      <alignment vertical="center"/>
      <protection hidden="1"/>
    </xf>
    <xf numFmtId="0" fontId="14" fillId="2" borderId="0" xfId="0" applyFont="1" applyFill="1" applyBorder="1" applyAlignment="1" applyProtection="1">
      <alignment horizontal="left" vertical="center"/>
      <protection hidden="1"/>
    </xf>
    <xf numFmtId="172" fontId="14" fillId="2" borderId="0" xfId="0" applyNumberFormat="1" applyFont="1" applyFill="1" applyBorder="1" applyAlignment="1" applyProtection="1">
      <alignment horizontal="center" vertical="center"/>
      <protection hidden="1"/>
    </xf>
    <xf numFmtId="172" fontId="19" fillId="2" borderId="0" xfId="0" applyNumberFormat="1" applyFont="1" applyFill="1" applyBorder="1" applyAlignment="1" applyProtection="1">
      <alignment horizontal="center" vertical="center"/>
      <protection hidden="1"/>
    </xf>
    <xf numFmtId="170" fontId="19" fillId="2" borderId="0" xfId="0" applyNumberFormat="1" applyFont="1" applyFill="1" applyBorder="1" applyAlignment="1" applyProtection="1">
      <alignment horizontal="center" vertical="center"/>
      <protection hidden="1"/>
    </xf>
    <xf numFmtId="0" fontId="27" fillId="2" borderId="0" xfId="0" applyFont="1" applyFill="1" applyProtection="1">
      <protection hidden="1"/>
    </xf>
    <xf numFmtId="0" fontId="27" fillId="2" borderId="0" xfId="0" applyFont="1" applyFill="1" applyAlignment="1" applyProtection="1">
      <alignment vertical="top" wrapText="1"/>
      <protection hidden="1"/>
    </xf>
    <xf numFmtId="0" fontId="0" fillId="4" borderId="3" xfId="0" applyFont="1" applyFill="1" applyBorder="1" applyProtection="1">
      <protection locked="0" hidden="1"/>
    </xf>
    <xf numFmtId="0" fontId="11" fillId="4" borderId="3" xfId="0" applyFont="1" applyFill="1" applyBorder="1" applyAlignment="1" applyProtection="1">
      <alignment horizontal="center"/>
      <protection locked="0" hidden="1"/>
    </xf>
    <xf numFmtId="0" fontId="0" fillId="4" borderId="3" xfId="0" applyFill="1" applyBorder="1" applyProtection="1">
      <protection locked="0" hidden="1"/>
    </xf>
    <xf numFmtId="0" fontId="0" fillId="4" borderId="0" xfId="0" applyFont="1" applyFill="1" applyBorder="1" applyProtection="1">
      <protection locked="0" hidden="1"/>
    </xf>
    <xf numFmtId="165" fontId="0" fillId="4" borderId="0" xfId="0" applyNumberFormat="1" applyFont="1" applyFill="1" applyBorder="1" applyProtection="1">
      <protection locked="0" hidden="1"/>
    </xf>
    <xf numFmtId="0" fontId="0" fillId="4" borderId="0" xfId="0" applyFill="1" applyBorder="1" applyProtection="1">
      <protection locked="0" hidden="1"/>
    </xf>
    <xf numFmtId="0" fontId="29" fillId="4" borderId="0" xfId="0" applyFont="1" applyFill="1" applyBorder="1" applyAlignment="1" applyProtection="1">
      <alignment horizontal="right"/>
      <protection locked="0" hidden="1"/>
    </xf>
    <xf numFmtId="0" fontId="0" fillId="4" borderId="0" xfId="0" applyFont="1" applyFill="1" applyBorder="1" applyAlignment="1" applyProtection="1">
      <alignment horizontal="right"/>
      <protection locked="0" hidden="1"/>
    </xf>
    <xf numFmtId="0" fontId="15" fillId="4" borderId="0" xfId="0" applyFont="1" applyFill="1" applyBorder="1" applyAlignment="1" applyProtection="1">
      <alignment horizontal="left"/>
      <protection locked="0" hidden="1"/>
    </xf>
    <xf numFmtId="167" fontId="0" fillId="4" borderId="0" xfId="0" applyNumberFormat="1" applyFont="1" applyFill="1" applyBorder="1" applyProtection="1">
      <protection locked="0" hidden="1"/>
    </xf>
    <xf numFmtId="0" fontId="0" fillId="4" borderId="0" xfId="0" applyFont="1" applyFill="1" applyProtection="1">
      <protection locked="0" hidden="1"/>
    </xf>
    <xf numFmtId="0" fontId="0" fillId="4" borderId="0" xfId="0" applyFill="1" applyProtection="1">
      <protection locked="0" hidden="1"/>
    </xf>
    <xf numFmtId="0" fontId="0" fillId="4" borderId="0" xfId="0" applyFill="1" applyAlignment="1" applyProtection="1">
      <alignment horizontal="right"/>
      <protection locked="0" hidden="1"/>
    </xf>
    <xf numFmtId="0" fontId="0" fillId="4" borderId="0" xfId="0" applyFont="1" applyFill="1" applyBorder="1" applyAlignment="1" applyProtection="1">
      <alignment horizontal="center"/>
      <protection locked="0" hidden="1"/>
    </xf>
    <xf numFmtId="0" fontId="11" fillId="4" borderId="0" xfId="0" applyFont="1" applyFill="1" applyBorder="1" applyAlignment="1" applyProtection="1">
      <alignment horizontal="center"/>
      <protection locked="0" hidden="1"/>
    </xf>
    <xf numFmtId="0" fontId="0" fillId="4" borderId="0" xfId="0" applyFill="1" applyBorder="1" applyAlignment="1" applyProtection="1">
      <alignment horizontal="center"/>
      <protection locked="0" hidden="1"/>
    </xf>
    <xf numFmtId="165" fontId="11" fillId="4" borderId="0" xfId="0" applyNumberFormat="1" applyFont="1" applyFill="1" applyBorder="1" applyAlignment="1" applyProtection="1">
      <alignment horizontal="center"/>
      <protection locked="0" hidden="1"/>
    </xf>
    <xf numFmtId="0" fontId="10" fillId="4" borderId="0" xfId="0" applyFont="1" applyFill="1" applyAlignment="1" applyProtection="1">
      <alignment horizontal="center" vertical="center"/>
      <protection locked="0" hidden="1"/>
    </xf>
    <xf numFmtId="0" fontId="0" fillId="4" borderId="1" xfId="0" applyFont="1" applyFill="1" applyBorder="1" applyProtection="1">
      <protection locked="0" hidden="1"/>
    </xf>
    <xf numFmtId="0" fontId="0" fillId="4" borderId="1" xfId="0" applyFill="1" applyBorder="1" applyProtection="1">
      <protection locked="0" hidden="1"/>
    </xf>
    <xf numFmtId="0" fontId="0" fillId="4" borderId="1" xfId="0" applyFont="1" applyFill="1" applyBorder="1" applyAlignment="1" applyProtection="1">
      <alignment horizontal="right"/>
      <protection locked="0" hidden="1"/>
    </xf>
    <xf numFmtId="165" fontId="11" fillId="4" borderId="1" xfId="0" applyNumberFormat="1" applyFont="1" applyFill="1" applyBorder="1" applyAlignment="1" applyProtection="1">
      <alignment horizontal="center"/>
      <protection locked="0" hidden="1"/>
    </xf>
    <xf numFmtId="0" fontId="10" fillId="4" borderId="1" xfId="0" applyFont="1" applyFill="1" applyBorder="1" applyAlignment="1" applyProtection="1">
      <alignment horizontal="center" vertical="center"/>
      <protection locked="0" hidden="1"/>
    </xf>
    <xf numFmtId="0" fontId="10" fillId="5" borderId="1" xfId="0" applyFont="1" applyFill="1" applyBorder="1" applyAlignment="1" applyProtection="1">
      <alignment horizontal="center" vertical="center"/>
      <protection locked="0" hidden="1"/>
    </xf>
    <xf numFmtId="0" fontId="19" fillId="4" borderId="0" xfId="0" applyFont="1" applyFill="1" applyAlignment="1" applyProtection="1">
      <alignment horizontal="center" vertical="center"/>
      <protection locked="0" hidden="1"/>
    </xf>
    <xf numFmtId="0" fontId="19" fillId="4" borderId="1" xfId="0" applyFont="1" applyFill="1" applyBorder="1" applyAlignment="1" applyProtection="1">
      <alignment horizontal="center" vertical="center"/>
      <protection locked="0" hidden="1"/>
    </xf>
    <xf numFmtId="0" fontId="5" fillId="2" borderId="0" xfId="17" applyFill="1"/>
    <xf numFmtId="0" fontId="5" fillId="2" borderId="0" xfId="17" applyFill="1" applyAlignment="1">
      <alignment wrapText="1"/>
    </xf>
    <xf numFmtId="0" fontId="9" fillId="2" borderId="0" xfId="17" applyFont="1" applyFill="1"/>
    <xf numFmtId="0" fontId="14" fillId="16" borderId="23" xfId="17" applyFont="1" applyFill="1" applyBorder="1" applyAlignment="1">
      <alignment horizontal="left" vertical="center"/>
    </xf>
    <xf numFmtId="0" fontId="14" fillId="17" borderId="24" xfId="17" applyFont="1" applyFill="1" applyBorder="1" applyAlignment="1">
      <alignment horizontal="left" vertical="center"/>
    </xf>
    <xf numFmtId="0" fontId="46" fillId="18" borderId="2" xfId="17" applyFont="1" applyFill="1" applyBorder="1" applyAlignment="1">
      <alignment horizontal="center" vertical="top" wrapText="1"/>
    </xf>
    <xf numFmtId="0" fontId="14" fillId="19" borderId="24" xfId="17" applyFont="1" applyFill="1" applyBorder="1" applyAlignment="1">
      <alignment horizontal="left" vertical="center"/>
    </xf>
    <xf numFmtId="0" fontId="47" fillId="20" borderId="2" xfId="17" applyFont="1" applyFill="1" applyBorder="1" applyAlignment="1">
      <alignment horizontal="center" vertical="top" wrapText="1"/>
    </xf>
    <xf numFmtId="0" fontId="14" fillId="21" borderId="23" xfId="17" applyFont="1" applyFill="1" applyBorder="1" applyAlignment="1">
      <alignment horizontal="left" vertical="center"/>
    </xf>
    <xf numFmtId="0" fontId="47" fillId="2" borderId="0" xfId="17" applyFont="1" applyFill="1" applyAlignment="1">
      <alignment vertical="top" wrapText="1"/>
    </xf>
    <xf numFmtId="0" fontId="5" fillId="2" borderId="0" xfId="17" applyFill="1" applyAlignment="1">
      <alignment vertical="top" wrapText="1"/>
    </xf>
    <xf numFmtId="0" fontId="9" fillId="2" borderId="0" xfId="17" applyFont="1" applyFill="1" applyAlignment="1">
      <alignment horizontal="left" vertical="center"/>
    </xf>
    <xf numFmtId="0" fontId="47" fillId="2" borderId="0" xfId="17" applyFont="1" applyFill="1" applyAlignment="1">
      <alignment horizontal="center" vertical="top" wrapText="1"/>
    </xf>
    <xf numFmtId="0" fontId="5" fillId="2" borderId="0" xfId="18" applyFill="1" applyAlignment="1">
      <alignment wrapText="1"/>
    </xf>
    <xf numFmtId="0" fontId="47" fillId="20" borderId="26" xfId="17" applyFont="1" applyFill="1" applyBorder="1" applyAlignment="1">
      <alignment horizontal="center" vertical="top" wrapText="1"/>
    </xf>
    <xf numFmtId="0" fontId="47" fillId="2" borderId="32" xfId="17" applyFont="1" applyFill="1" applyBorder="1" applyAlignment="1">
      <alignment vertical="top" wrapText="1"/>
    </xf>
    <xf numFmtId="0" fontId="5" fillId="2" borderId="0" xfId="17" applyFill="1" applyAlignment="1">
      <alignment vertical="top"/>
    </xf>
    <xf numFmtId="0" fontId="47" fillId="2" borderId="0" xfId="17" applyFont="1" applyFill="1" applyAlignment="1">
      <alignment wrapText="1"/>
    </xf>
    <xf numFmtId="0" fontId="49" fillId="24" borderId="0" xfId="17" applyFont="1" applyFill="1"/>
    <xf numFmtId="0" fontId="49" fillId="24" borderId="35" xfId="17" applyFont="1" applyFill="1" applyBorder="1" applyAlignment="1">
      <alignment horizontal="center"/>
    </xf>
    <xf numFmtId="0" fontId="52" fillId="2" borderId="0" xfId="0" applyFont="1" applyFill="1" applyAlignment="1">
      <alignment horizontal="left" vertical="center"/>
    </xf>
    <xf numFmtId="0" fontId="47" fillId="2" borderId="0" xfId="0" applyFont="1" applyFill="1" applyAlignment="1">
      <alignment horizontal="center" vertical="top" wrapText="1"/>
    </xf>
    <xf numFmtId="0" fontId="0" fillId="2" borderId="0" xfId="0" applyFill="1" applyAlignment="1">
      <alignment wrapText="1"/>
    </xf>
    <xf numFmtId="0" fontId="0" fillId="2" borderId="0" xfId="0" applyFill="1" applyAlignment="1">
      <alignment vertical="top" wrapText="1"/>
    </xf>
    <xf numFmtId="0" fontId="5" fillId="23" borderId="27" xfId="12" applyFont="1" applyFill="1" applyBorder="1" applyAlignment="1">
      <alignment horizontal="left" vertical="top" wrapText="1"/>
    </xf>
    <xf numFmtId="0" fontId="0" fillId="25" borderId="0" xfId="0" applyFill="1" applyAlignment="1" applyProtection="1">
      <protection hidden="1"/>
    </xf>
    <xf numFmtId="9" fontId="19" fillId="25" borderId="0" xfId="0" applyNumberFormat="1" applyFont="1" applyFill="1" applyBorder="1" applyAlignment="1" applyProtection="1">
      <alignment horizontal="center" vertical="center"/>
      <protection hidden="1"/>
    </xf>
    <xf numFmtId="0" fontId="19" fillId="25" borderId="0" xfId="0" applyFont="1" applyFill="1" applyBorder="1" applyAlignment="1" applyProtection="1">
      <alignment horizontal="left" vertical="center"/>
      <protection hidden="1"/>
    </xf>
    <xf numFmtId="0" fontId="0" fillId="25" borderId="0" xfId="0" applyFill="1" applyAlignment="1" applyProtection="1">
      <alignment horizontal="center"/>
      <protection hidden="1"/>
    </xf>
    <xf numFmtId="0" fontId="43" fillId="25" borderId="0" xfId="0" applyFont="1" applyFill="1" applyAlignment="1" applyProtection="1">
      <alignment vertical="center"/>
      <protection hidden="1"/>
    </xf>
    <xf numFmtId="0" fontId="14" fillId="25" borderId="0" xfId="0" applyFont="1" applyFill="1" applyBorder="1" applyAlignment="1" applyProtection="1">
      <alignment horizontal="left" vertical="center"/>
      <protection hidden="1"/>
    </xf>
    <xf numFmtId="49" fontId="45" fillId="25" borderId="0" xfId="0" applyNumberFormat="1" applyFont="1" applyFill="1" applyAlignment="1" applyProtection="1">
      <alignment vertical="top"/>
      <protection hidden="1"/>
    </xf>
    <xf numFmtId="0" fontId="0" fillId="25" borderId="0" xfId="0" applyFill="1" applyProtection="1">
      <protection hidden="1"/>
    </xf>
    <xf numFmtId="0" fontId="11" fillId="25" borderId="0" xfId="0" applyFont="1" applyFill="1" applyAlignment="1" applyProtection="1">
      <alignment wrapText="1"/>
      <protection hidden="1"/>
    </xf>
    <xf numFmtId="0" fontId="52" fillId="3" borderId="2" xfId="0" applyFont="1" applyFill="1" applyBorder="1" applyAlignment="1">
      <alignment vertical="top" wrapText="1"/>
    </xf>
    <xf numFmtId="0" fontId="48" fillId="3" borderId="2" xfId="0" applyFont="1" applyFill="1" applyBorder="1" applyAlignment="1">
      <alignment vertical="top" wrapText="1"/>
    </xf>
    <xf numFmtId="0" fontId="48" fillId="22" borderId="2" xfId="0" applyFont="1" applyFill="1" applyBorder="1" applyAlignment="1">
      <alignment vertical="top" wrapText="1"/>
    </xf>
    <xf numFmtId="0" fontId="48" fillId="3" borderId="27" xfId="0" applyFont="1" applyFill="1" applyBorder="1" applyAlignment="1">
      <alignment vertical="top" wrapText="1"/>
    </xf>
    <xf numFmtId="0" fontId="52" fillId="3" borderId="2" xfId="0" applyFont="1" applyFill="1" applyBorder="1" applyAlignment="1">
      <alignment wrapText="1"/>
    </xf>
    <xf numFmtId="0" fontId="48" fillId="2" borderId="0" xfId="0" applyFont="1" applyFill="1" applyAlignment="1">
      <alignment wrapText="1"/>
    </xf>
    <xf numFmtId="0" fontId="48" fillId="3" borderId="27" xfId="14" applyFont="1" applyFill="1" applyBorder="1" applyAlignment="1">
      <alignment vertical="top" wrapText="1"/>
    </xf>
    <xf numFmtId="0" fontId="48" fillId="3" borderId="26" xfId="14" applyFont="1" applyFill="1" applyBorder="1" applyAlignment="1">
      <alignment vertical="top" wrapText="1"/>
    </xf>
    <xf numFmtId="0" fontId="4" fillId="3" borderId="26" xfId="17" applyFont="1" applyFill="1" applyBorder="1"/>
    <xf numFmtId="0" fontId="3" fillId="2" borderId="0" xfId="17" applyFont="1" applyFill="1"/>
    <xf numFmtId="172" fontId="4" fillId="14" borderId="29" xfId="12" applyNumberFormat="1" applyFont="1" applyFill="1" applyBorder="1" applyAlignment="1">
      <alignment horizontal="left" vertical="top" wrapText="1"/>
    </xf>
    <xf numFmtId="0" fontId="14" fillId="26" borderId="31" xfId="0" applyFont="1" applyFill="1" applyBorder="1" applyAlignment="1">
      <alignment horizontal="left" vertical="center"/>
    </xf>
    <xf numFmtId="0" fontId="14" fillId="26" borderId="31" xfId="0" applyFont="1" applyFill="1" applyBorder="1" applyAlignment="1">
      <alignment horizontal="left" vertical="top"/>
    </xf>
    <xf numFmtId="0" fontId="9" fillId="27" borderId="0" xfId="0" applyFont="1" applyFill="1" applyAlignment="1">
      <alignment horizontal="left" vertical="center"/>
    </xf>
    <xf numFmtId="0" fontId="14" fillId="26" borderId="23" xfId="0" applyFont="1" applyFill="1" applyBorder="1" applyAlignment="1">
      <alignment horizontal="left" vertical="center"/>
    </xf>
    <xf numFmtId="0" fontId="14" fillId="28" borderId="23" xfId="0" applyFont="1" applyFill="1" applyBorder="1" applyAlignment="1">
      <alignment horizontal="left" vertical="center"/>
    </xf>
    <xf numFmtId="0" fontId="14" fillId="26" borderId="25" xfId="0" applyFont="1" applyFill="1" applyBorder="1" applyAlignment="1">
      <alignment horizontal="left" vertical="center"/>
    </xf>
    <xf numFmtId="0" fontId="14" fillId="28" borderId="25" xfId="0" applyFont="1" applyFill="1" applyBorder="1" applyAlignment="1">
      <alignment horizontal="left" vertical="center"/>
    </xf>
    <xf numFmtId="0" fontId="14" fillId="29" borderId="25" xfId="0" applyFont="1" applyFill="1" applyBorder="1" applyAlignment="1">
      <alignment horizontal="left" vertical="center"/>
    </xf>
    <xf numFmtId="0" fontId="14" fillId="29" borderId="23" xfId="0" applyFont="1" applyFill="1" applyBorder="1" applyAlignment="1">
      <alignment horizontal="left" vertical="top"/>
    </xf>
    <xf numFmtId="0" fontId="14" fillId="30" borderId="23" xfId="0" applyFont="1" applyFill="1" applyBorder="1" applyAlignment="1">
      <alignment horizontal="left" vertical="center"/>
    </xf>
    <xf numFmtId="0" fontId="14" fillId="31" borderId="23" xfId="0" applyFont="1" applyFill="1" applyBorder="1" applyAlignment="1">
      <alignment horizontal="left" vertical="center"/>
    </xf>
    <xf numFmtId="0" fontId="14" fillId="29" borderId="34" xfId="0" applyFont="1" applyFill="1" applyBorder="1" applyAlignment="1">
      <alignment horizontal="left" vertical="center"/>
    </xf>
    <xf numFmtId="0" fontId="14" fillId="29" borderId="31" xfId="0" applyFont="1" applyFill="1" applyBorder="1" applyAlignment="1">
      <alignment horizontal="left" vertical="center"/>
    </xf>
    <xf numFmtId="0" fontId="14" fillId="30" borderId="25" xfId="0" applyFont="1" applyFill="1" applyBorder="1" applyAlignment="1">
      <alignment horizontal="left" vertical="center"/>
    </xf>
    <xf numFmtId="0" fontId="14" fillId="32" borderId="23" xfId="0" applyFont="1" applyFill="1" applyBorder="1" applyAlignment="1">
      <alignment horizontal="left" vertical="center"/>
    </xf>
    <xf numFmtId="0" fontId="12" fillId="33" borderId="23" xfId="14" applyFont="1" applyFill="1" applyBorder="1" applyAlignment="1">
      <alignment horizontal="left" vertical="center"/>
    </xf>
    <xf numFmtId="0" fontId="14" fillId="31" borderId="23" xfId="15" applyFont="1" applyFill="1" applyBorder="1" applyAlignment="1">
      <alignment horizontal="left" vertical="center"/>
    </xf>
    <xf numFmtId="0" fontId="12" fillId="33" borderId="23" xfId="0" applyFont="1" applyFill="1" applyBorder="1" applyAlignment="1">
      <alignment horizontal="left" vertical="center"/>
    </xf>
    <xf numFmtId="0" fontId="14" fillId="26" borderId="0" xfId="0" applyFont="1" applyFill="1" applyAlignment="1">
      <alignment horizontal="left" vertical="center"/>
    </xf>
    <xf numFmtId="173" fontId="2" fillId="14" borderId="29" xfId="17" applyNumberFormat="1" applyFont="1" applyFill="1" applyBorder="1" applyAlignment="1">
      <alignment horizontal="left"/>
    </xf>
    <xf numFmtId="173" fontId="2" fillId="14" borderId="26" xfId="17" applyNumberFormat="1" applyFont="1" applyFill="1" applyBorder="1" applyAlignment="1">
      <alignment horizontal="left" vertical="top" wrapText="1"/>
    </xf>
    <xf numFmtId="0" fontId="48" fillId="3" borderId="27" xfId="12" applyFont="1" applyFill="1" applyBorder="1" applyAlignment="1">
      <alignment vertical="top" wrapText="1"/>
    </xf>
    <xf numFmtId="0" fontId="48" fillId="3" borderId="29" xfId="12" applyFont="1" applyFill="1" applyBorder="1" applyAlignment="1">
      <alignment vertical="top" wrapText="1"/>
    </xf>
    <xf numFmtId="0" fontId="48" fillId="3" borderId="27" xfId="17" applyFont="1" applyFill="1" applyBorder="1" applyAlignment="1">
      <alignment vertical="top" wrapText="1"/>
    </xf>
    <xf numFmtId="0" fontId="48" fillId="3" borderId="29" xfId="17" applyFont="1" applyFill="1" applyBorder="1" applyAlignment="1">
      <alignment vertical="top" wrapText="1"/>
    </xf>
    <xf numFmtId="0" fontId="22" fillId="2" borderId="0" xfId="0" applyFont="1" applyFill="1" applyAlignment="1" applyProtection="1">
      <alignment vertical="center"/>
      <protection hidden="1"/>
    </xf>
    <xf numFmtId="0" fontId="53" fillId="2" borderId="0" xfId="0" applyFont="1" applyFill="1" applyProtection="1">
      <protection hidden="1"/>
    </xf>
    <xf numFmtId="0" fontId="53" fillId="2" borderId="0" xfId="0" applyFont="1" applyFill="1" applyAlignment="1" applyProtection="1">
      <alignment wrapText="1"/>
      <protection hidden="1"/>
    </xf>
    <xf numFmtId="0" fontId="0" fillId="4" borderId="0" xfId="0" applyFill="1" applyBorder="1" applyAlignment="1" applyProtection="1">
      <alignment horizontal="left"/>
      <protection locked="0" hidden="1"/>
    </xf>
    <xf numFmtId="0" fontId="0" fillId="2" borderId="0" xfId="0" applyFill="1" applyAlignment="1" applyProtection="1">
      <protection hidden="1"/>
    </xf>
    <xf numFmtId="0" fontId="26" fillId="2" borderId="0" xfId="0" applyFont="1" applyFill="1" applyAlignment="1" applyProtection="1">
      <alignment horizontal="left" vertical="center" indent="2"/>
      <protection hidden="1"/>
    </xf>
    <xf numFmtId="0" fontId="53" fillId="2" borderId="0" xfId="0" applyFont="1" applyFill="1" applyAlignment="1" applyProtection="1">
      <alignment horizontal="center" vertical="center"/>
      <protection hidden="1"/>
    </xf>
    <xf numFmtId="0" fontId="53" fillId="2" borderId="0" xfId="0" applyFont="1" applyFill="1" applyAlignment="1" applyProtection="1">
      <alignment horizontal="left" vertical="center"/>
      <protection hidden="1"/>
    </xf>
    <xf numFmtId="171" fontId="53" fillId="2" borderId="0" xfId="0" applyNumberFormat="1" applyFont="1" applyFill="1" applyBorder="1" applyAlignment="1" applyProtection="1">
      <alignment horizontal="left" vertical="center" indent="1"/>
      <protection hidden="1"/>
    </xf>
    <xf numFmtId="0" fontId="58" fillId="2" borderId="0" xfId="0" applyFont="1" applyFill="1" applyBorder="1" applyProtection="1">
      <protection hidden="1"/>
    </xf>
    <xf numFmtId="0" fontId="1" fillId="3" borderId="2" xfId="17" applyFont="1" applyFill="1" applyBorder="1"/>
    <xf numFmtId="0" fontId="16" fillId="2" borderId="0" xfId="0" applyFont="1" applyFill="1" applyAlignment="1" applyProtection="1">
      <alignment vertical="center"/>
      <protection hidden="1"/>
    </xf>
    <xf numFmtId="171" fontId="53" fillId="2" borderId="0" xfId="0" applyNumberFormat="1" applyFont="1" applyFill="1" applyBorder="1" applyAlignment="1" applyProtection="1">
      <alignment horizontal="left" vertical="center"/>
      <protection hidden="1"/>
    </xf>
    <xf numFmtId="0" fontId="14" fillId="2" borderId="0" xfId="0" applyFont="1" applyFill="1" applyAlignment="1" applyProtection="1">
      <alignment horizontal="right" vertical="center"/>
      <protection hidden="1"/>
    </xf>
    <xf numFmtId="0" fontId="0" fillId="2" borderId="0" xfId="0" applyNumberFormat="1" applyFill="1" applyProtection="1">
      <protection hidden="1"/>
    </xf>
    <xf numFmtId="0" fontId="48" fillId="3" borderId="2" xfId="11" applyFont="1" applyFill="1" applyBorder="1" applyAlignment="1">
      <alignment vertical="top" wrapText="1"/>
    </xf>
    <xf numFmtId="0" fontId="48" fillId="3" borderId="33" xfId="0" applyFont="1" applyFill="1" applyBorder="1" applyAlignment="1">
      <alignment vertical="top" wrapText="1"/>
    </xf>
    <xf numFmtId="0" fontId="48" fillId="3" borderId="26" xfId="0" applyFont="1" applyFill="1" applyBorder="1" applyAlignment="1">
      <alignment vertical="top" wrapText="1"/>
    </xf>
    <xf numFmtId="0" fontId="48" fillId="3" borderId="2" xfId="14" applyFont="1" applyFill="1" applyBorder="1" applyAlignment="1">
      <alignment vertical="top" wrapText="1"/>
    </xf>
    <xf numFmtId="0" fontId="48" fillId="2" borderId="0" xfId="0" applyFont="1" applyFill="1" applyAlignment="1">
      <alignment vertical="top" wrapText="1"/>
    </xf>
    <xf numFmtId="0" fontId="52" fillId="3" borderId="27" xfId="0" applyFont="1" applyFill="1" applyBorder="1" applyAlignment="1">
      <alignment vertical="top" wrapText="1"/>
    </xf>
    <xf numFmtId="0" fontId="14" fillId="3" borderId="2" xfId="11" applyFont="1" applyFill="1" applyBorder="1" applyAlignment="1">
      <alignment wrapText="1"/>
    </xf>
    <xf numFmtId="173" fontId="11" fillId="2" borderId="5" xfId="0" applyNumberFormat="1" applyFont="1" applyFill="1" applyBorder="1" applyAlignment="1" applyProtection="1">
      <alignment horizontal="center" vertical="center"/>
      <protection hidden="1"/>
    </xf>
    <xf numFmtId="173" fontId="19" fillId="2" borderId="5" xfId="0" applyNumberFormat="1" applyFont="1" applyFill="1" applyBorder="1" applyAlignment="1" applyProtection="1">
      <alignment horizontal="center" vertical="center"/>
      <protection hidden="1"/>
    </xf>
    <xf numFmtId="173" fontId="14" fillId="2" borderId="6" xfId="0" applyNumberFormat="1" applyFont="1" applyFill="1" applyBorder="1" applyAlignment="1" applyProtection="1">
      <alignment horizontal="center" vertical="center"/>
      <protection locked="0" hidden="1"/>
    </xf>
    <xf numFmtId="173" fontId="10" fillId="6" borderId="0" xfId="0" applyNumberFormat="1" applyFont="1" applyFill="1" applyBorder="1" applyAlignment="1" applyProtection="1">
      <alignment horizontal="center" vertical="center"/>
      <protection hidden="1"/>
    </xf>
    <xf numFmtId="173" fontId="0" fillId="14" borderId="0" xfId="0" applyNumberFormat="1" applyFill="1" applyAlignment="1">
      <alignment horizontal="center"/>
    </xf>
    <xf numFmtId="0" fontId="0" fillId="2" borderId="0" xfId="0" applyFill="1" applyAlignment="1" applyProtection="1">
      <alignment horizontal="center"/>
      <protection locked="0" hidden="1"/>
    </xf>
    <xf numFmtId="174" fontId="10" fillId="34" borderId="36" xfId="0" applyNumberFormat="1" applyFont="1" applyFill="1" applyBorder="1" applyAlignment="1" applyProtection="1">
      <alignment horizontal="center" vertical="center"/>
      <protection hidden="1"/>
    </xf>
    <xf numFmtId="0" fontId="59" fillId="2" borderId="0" xfId="0" applyFont="1" applyFill="1" applyAlignment="1" applyProtection="1">
      <alignment horizontal="justify" vertical="top" wrapText="1"/>
      <protection hidden="1"/>
    </xf>
    <xf numFmtId="0" fontId="28" fillId="4" borderId="0" xfId="0" applyFont="1" applyFill="1" applyBorder="1" applyAlignment="1" applyProtection="1">
      <alignment horizontal="left" vertical="center" wrapText="1"/>
      <protection hidden="1"/>
    </xf>
    <xf numFmtId="0" fontId="28" fillId="4" borderId="0" xfId="0" applyFont="1" applyFill="1" applyAlignment="1" applyProtection="1">
      <alignment horizontal="left" vertical="center" wrapText="1"/>
      <protection hidden="1"/>
    </xf>
    <xf numFmtId="0" fontId="19" fillId="4" borderId="0" xfId="0" applyFont="1" applyFill="1" applyBorder="1" applyAlignment="1" applyProtection="1">
      <alignment horizontal="left" vertical="center" wrapText="1"/>
      <protection hidden="1"/>
    </xf>
    <xf numFmtId="0" fontId="19" fillId="25" borderId="0" xfId="0" applyFont="1" applyFill="1" applyBorder="1" applyAlignment="1" applyProtection="1">
      <alignment horizontal="left" vertical="center" wrapText="1"/>
      <protection hidden="1"/>
    </xf>
    <xf numFmtId="0" fontId="11" fillId="25" borderId="0" xfId="0" applyFont="1" applyFill="1" applyAlignment="1" applyProtection="1">
      <alignment horizontal="left" vertical="center" wrapText="1"/>
      <protection hidden="1"/>
    </xf>
    <xf numFmtId="0" fontId="10" fillId="7" borderId="0" xfId="0" applyFont="1" applyFill="1" applyBorder="1" applyAlignment="1" applyProtection="1">
      <alignment horizontal="left" vertical="center" wrapText="1"/>
      <protection hidden="1"/>
    </xf>
    <xf numFmtId="173" fontId="19" fillId="2" borderId="9" xfId="0" applyNumberFormat="1" applyFont="1" applyFill="1" applyBorder="1" applyAlignment="1" applyProtection="1">
      <alignment horizontal="center" vertical="center"/>
      <protection locked="0" hidden="1"/>
    </xf>
    <xf numFmtId="170" fontId="19" fillId="2" borderId="10" xfId="0" applyNumberFormat="1" applyFont="1" applyFill="1" applyBorder="1" applyAlignment="1" applyProtection="1">
      <alignment horizontal="center" vertical="center"/>
      <protection locked="0" hidden="1"/>
    </xf>
    <xf numFmtId="170" fontId="19" fillId="2" borderId="11" xfId="0" applyNumberFormat="1" applyFont="1" applyFill="1" applyBorder="1" applyAlignment="1" applyProtection="1">
      <alignment horizontal="center" vertical="center"/>
      <protection locked="0" hidden="1"/>
    </xf>
    <xf numFmtId="173" fontId="11" fillId="2" borderId="12" xfId="0" applyNumberFormat="1" applyFont="1" applyFill="1" applyBorder="1" applyAlignment="1" applyProtection="1">
      <alignment horizontal="center" vertical="center"/>
      <protection hidden="1"/>
    </xf>
    <xf numFmtId="170" fontId="11" fillId="2" borderId="13" xfId="0" applyNumberFormat="1" applyFont="1" applyFill="1" applyBorder="1" applyAlignment="1" applyProtection="1">
      <alignment horizontal="center" vertical="center"/>
      <protection hidden="1"/>
    </xf>
    <xf numFmtId="170" fontId="11" fillId="2" borderId="14" xfId="0" applyNumberFormat="1" applyFont="1" applyFill="1" applyBorder="1" applyAlignment="1" applyProtection="1">
      <alignment horizontal="center" vertical="center"/>
      <protection hidden="1"/>
    </xf>
    <xf numFmtId="0" fontId="42" fillId="2" borderId="0" xfId="0" applyFont="1" applyFill="1" applyAlignment="1" applyProtection="1">
      <alignment horizontal="right" vertical="center" indent="1"/>
      <protection hidden="1"/>
    </xf>
    <xf numFmtId="0" fontId="44" fillId="2" borderId="0" xfId="0" applyFont="1" applyFill="1" applyAlignment="1" applyProtection="1">
      <alignment horizontal="left" vertical="center" wrapText="1"/>
      <protection hidden="1"/>
    </xf>
    <xf numFmtId="0" fontId="19" fillId="2" borderId="0" xfId="0" applyFont="1" applyFill="1" applyAlignment="1" applyProtection="1">
      <alignment horizontal="left" wrapText="1"/>
      <protection hidden="1"/>
    </xf>
    <xf numFmtId="0" fontId="10" fillId="12" borderId="0" xfId="0" applyFont="1" applyFill="1" applyAlignment="1" applyProtection="1">
      <alignment horizontal="left" vertical="center" wrapText="1"/>
      <protection hidden="1"/>
    </xf>
    <xf numFmtId="0" fontId="37" fillId="2" borderId="0" xfId="0" applyFont="1" applyFill="1" applyAlignment="1" applyProtection="1">
      <alignment horizontal="left" wrapText="1"/>
      <protection hidden="1"/>
    </xf>
    <xf numFmtId="0" fontId="0" fillId="2" borderId="0" xfId="0" applyFill="1" applyAlignment="1" applyProtection="1">
      <alignment horizontal="center" vertical="center"/>
      <protection hidden="1"/>
    </xf>
    <xf numFmtId="0" fontId="56" fillId="2" borderId="0" xfId="0" applyFont="1" applyFill="1" applyAlignment="1" applyProtection="1">
      <alignment horizontal="left" vertical="top" wrapText="1"/>
      <protection hidden="1"/>
    </xf>
    <xf numFmtId="0" fontId="11" fillId="2" borderId="0" xfId="0" applyFont="1" applyFill="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57" fillId="2" borderId="0" xfId="0" applyFont="1" applyFill="1" applyAlignment="1" applyProtection="1">
      <alignment horizontal="left" vertical="center" wrapText="1"/>
      <protection hidden="1"/>
    </xf>
    <xf numFmtId="0" fontId="48" fillId="3" borderId="27" xfId="12" applyFont="1" applyFill="1" applyBorder="1" applyAlignment="1">
      <alignment horizontal="left" vertical="top" wrapText="1"/>
    </xf>
    <xf numFmtId="0" fontId="48" fillId="3" borderId="29" xfId="12" applyFont="1" applyFill="1" applyBorder="1" applyAlignment="1">
      <alignment horizontal="left" vertical="top" wrapText="1"/>
    </xf>
    <xf numFmtId="0" fontId="48" fillId="3" borderId="26" xfId="12" applyFont="1" applyFill="1" applyBorder="1" applyAlignment="1">
      <alignment horizontal="left" vertical="top" wrapText="1"/>
    </xf>
    <xf numFmtId="0" fontId="14" fillId="29" borderId="30" xfId="0" applyFont="1" applyFill="1" applyBorder="1" applyAlignment="1">
      <alignment horizontal="left" vertical="center"/>
    </xf>
    <xf numFmtId="0" fontId="14" fillId="29" borderId="28" xfId="0" applyFont="1" applyFill="1" applyBorder="1" applyAlignment="1">
      <alignment horizontal="left" vertical="center"/>
    </xf>
    <xf numFmtId="0" fontId="46" fillId="18" borderId="27" xfId="17" applyFont="1" applyFill="1" applyBorder="1" applyAlignment="1">
      <alignment horizontal="center" vertical="center" wrapText="1"/>
    </xf>
    <xf numFmtId="0" fontId="46" fillId="18" borderId="29" xfId="17" applyFont="1" applyFill="1" applyBorder="1" applyAlignment="1">
      <alignment horizontal="center" vertical="center" wrapText="1"/>
    </xf>
    <xf numFmtId="0" fontId="46" fillId="18" borderId="26" xfId="17" applyFont="1" applyFill="1" applyBorder="1" applyAlignment="1">
      <alignment horizontal="center" vertical="center" wrapText="1"/>
    </xf>
    <xf numFmtId="0" fontId="9" fillId="3" borderId="27" xfId="0" applyFont="1" applyFill="1" applyBorder="1" applyAlignment="1">
      <alignment horizontal="left" vertical="top" wrapText="1"/>
    </xf>
    <xf numFmtId="0" fontId="9" fillId="3" borderId="26" xfId="0" applyFont="1" applyFill="1" applyBorder="1" applyAlignment="1">
      <alignment horizontal="left" vertical="top" wrapText="1"/>
    </xf>
    <xf numFmtId="0" fontId="9" fillId="3" borderId="27" xfId="0" applyFont="1" applyFill="1" applyBorder="1" applyAlignment="1">
      <alignment vertical="top" wrapText="1"/>
    </xf>
    <xf numFmtId="0" fontId="9" fillId="3" borderId="26" xfId="0" applyFont="1" applyFill="1" applyBorder="1" applyAlignment="1">
      <alignment vertical="top" wrapText="1"/>
    </xf>
    <xf numFmtId="0" fontId="47" fillId="20" borderId="27" xfId="0" applyFont="1" applyFill="1" applyBorder="1" applyAlignment="1">
      <alignment horizontal="center" vertical="top" wrapText="1"/>
    </xf>
    <xf numFmtId="0" fontId="47" fillId="20" borderId="26" xfId="0" applyFont="1" applyFill="1" applyBorder="1" applyAlignment="1">
      <alignment horizontal="center" vertical="top" wrapText="1"/>
    </xf>
  </cellXfs>
  <cellStyles count="20">
    <cellStyle name="Milliers 2" xfId="4" xr:uid="{00000000-0005-0000-0000-000000000000}"/>
    <cellStyle name="Milliers 3" xfId="8" xr:uid="{00000000-0005-0000-0000-000001000000}"/>
    <cellStyle name="Normal" xfId="0" builtinId="0"/>
    <cellStyle name="Normal 2" xfId="2" xr:uid="{00000000-0005-0000-0000-000003000000}"/>
    <cellStyle name="Normal 2 2" xfId="9" xr:uid="{00000000-0005-0000-0000-000004000000}"/>
    <cellStyle name="Normal 2 3" xfId="12" xr:uid="{7553055C-529D-4012-B3AC-C554775C74A2}"/>
    <cellStyle name="Normal 3" xfId="5" xr:uid="{00000000-0005-0000-0000-000005000000}"/>
    <cellStyle name="Normal 3 2" xfId="7" xr:uid="{00000000-0005-0000-0000-000006000000}"/>
    <cellStyle name="Normal 4" xfId="6" xr:uid="{00000000-0005-0000-0000-000007000000}"/>
    <cellStyle name="Normal 5" xfId="11" xr:uid="{4A271797-851F-4A74-B17B-BDFF98EB1055}"/>
    <cellStyle name="Normal 5 2" xfId="14" xr:uid="{6FFE81F9-3B30-40C7-BFA1-3914D0D663A6}"/>
    <cellStyle name="Normal 5 2 2" xfId="17" xr:uid="{06BBC927-5F32-430F-BBC0-E94149F5ABC8}"/>
    <cellStyle name="Normal 6" xfId="13" xr:uid="{0A117D5D-D393-428A-9F9C-45A280AEE7AC}"/>
    <cellStyle name="Normal 7" xfId="15" xr:uid="{5D713709-EBAA-462D-B25F-6E90A865179C}"/>
    <cellStyle name="Normal 7 2" xfId="19" xr:uid="{174A3BEF-64C4-4D9E-B043-67A5A180EE48}"/>
    <cellStyle name="Normal 8" xfId="16" xr:uid="{C81C4F3D-B5E1-4029-B263-A007BA7D6CD5}"/>
    <cellStyle name="Normal 8 2" xfId="18" xr:uid="{AF875BE1-CF79-4919-ACFE-0F876312A4AF}"/>
    <cellStyle name="Pourcentage" xfId="1" builtinId="5"/>
    <cellStyle name="Pourcentage 2" xfId="3" xr:uid="{00000000-0005-0000-0000-000009000000}"/>
    <cellStyle name="Pourcentage 2 2" xfId="10" xr:uid="{00000000-0005-0000-0000-00000A000000}"/>
  </cellStyles>
  <dxfs count="37">
    <dxf>
      <fill>
        <patternFill>
          <bgColor theme="5" tint="0.79998168889431442"/>
        </patternFill>
      </fill>
    </dxf>
    <dxf>
      <fill>
        <patternFill>
          <bgColor theme="5" tint="0.59996337778862885"/>
        </patternFill>
      </fill>
    </dxf>
    <dxf>
      <fill>
        <patternFill>
          <bgColor theme="4" tint="0.59996337778862885"/>
        </patternFill>
      </fill>
    </dxf>
    <dxf>
      <fill>
        <patternFill>
          <bgColor rgb="FF9FAEC1"/>
        </patternFill>
      </fill>
    </dxf>
    <dxf>
      <fill>
        <patternFill>
          <bgColor theme="8"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rgb="FF9FAEC1"/>
        </patternFill>
      </fill>
    </dxf>
    <dxf>
      <fill>
        <patternFill>
          <bgColor theme="8"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rgb="FF9FAEC1"/>
        </patternFill>
      </fill>
    </dxf>
    <dxf>
      <fill>
        <patternFill>
          <bgColor theme="8"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rgb="FF9FAEC1"/>
        </patternFill>
      </fill>
    </dxf>
    <dxf>
      <fill>
        <patternFill>
          <bgColor theme="8"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rgb="FF9FAEC1"/>
        </patternFill>
      </fill>
    </dxf>
    <dxf>
      <fill>
        <patternFill>
          <bgColor theme="8" tint="0.59996337778862885"/>
        </patternFill>
      </fill>
    </dxf>
    <dxf>
      <fill>
        <patternFill>
          <bgColor theme="5" tint="0.79998168889431442"/>
        </patternFill>
      </fill>
    </dxf>
    <dxf>
      <fill>
        <patternFill>
          <bgColor theme="5" tint="0.59996337778862885"/>
        </patternFill>
      </fill>
    </dxf>
    <dxf>
      <fill>
        <patternFill>
          <bgColor theme="4" tint="0.59996337778862885"/>
        </patternFill>
      </fill>
    </dxf>
    <dxf>
      <fill>
        <patternFill>
          <bgColor rgb="FF9FAEC1"/>
        </patternFill>
      </fill>
    </dxf>
    <dxf>
      <fill>
        <patternFill>
          <bgColor theme="8" tint="0.59996337778862885"/>
        </patternFill>
      </fill>
    </dxf>
    <dxf>
      <font>
        <b/>
        <i/>
        <strike val="0"/>
        <condense val="0"/>
        <extend val="0"/>
        <u val="none"/>
        <color indexed="18"/>
      </font>
      <fill>
        <patternFill patternType="lightGray"/>
      </fill>
      <border>
        <left style="thin">
          <color indexed="64"/>
        </left>
        <right style="thin">
          <color indexed="64"/>
        </right>
        <top style="thin">
          <color indexed="64"/>
        </top>
        <bottom style="thin">
          <color indexed="64"/>
        </bottom>
      </border>
    </dxf>
    <dxf>
      <font>
        <color theme="0"/>
      </font>
      <fill>
        <patternFill>
          <bgColor theme="8"/>
        </patternFill>
      </fill>
      <border>
        <left style="thin">
          <color theme="8"/>
        </left>
        <right style="thin">
          <color theme="8"/>
        </right>
        <top style="thin">
          <color theme="8"/>
        </top>
        <bottom style="thin">
          <color theme="8"/>
        </bottom>
        <vertical/>
        <horizontal/>
      </border>
    </dxf>
    <dxf>
      <font>
        <color theme="8"/>
      </font>
    </dxf>
    <dxf>
      <fill>
        <patternFill>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4.9989318521683403E-2"/>
      </font>
      <fill>
        <patternFill>
          <bgColor theme="0" tint="-4.9989318521683403E-2"/>
        </patternFill>
      </fill>
    </dxf>
    <dxf>
      <fill>
        <patternFill>
          <bgColor rgb="FFB3CD81"/>
        </patternFill>
      </fill>
    </dxf>
    <dxf>
      <fill>
        <patternFill>
          <bgColor rgb="FFB3CD81"/>
        </patternFill>
      </fill>
    </dxf>
  </dxfs>
  <tableStyles count="0" defaultTableStyle="TableStyleMedium2" defaultPivotStyle="PivotStyleLight16"/>
  <colors>
    <mruColors>
      <color rgb="FF4D758C"/>
      <color rgb="FFD2D6EA"/>
      <color rgb="FFE8F3F8"/>
      <color rgb="FFEBF4F9"/>
      <color rgb="FFDE1218"/>
      <color rgb="FFFFE97E"/>
      <color rgb="FF395181"/>
      <color rgb="FFB9D9EA"/>
      <color rgb="FF7098B1"/>
      <color rgb="FFFFF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DFD181E0-5E2F-11CE-A449-00AA004A803D}" ax:persistence="persistStreamInit" r:id="rId1"/>
</file>

<file path=xl/activeX/activeX4.xml><?xml version="1.0" encoding="utf-8"?>
<ax:ocx xmlns:ax="http://schemas.microsoft.com/office/2006/activeX" xmlns:r="http://schemas.openxmlformats.org/officeDocument/2006/relationships" ax:classid="{DFD181E0-5E2F-11CE-A449-00AA004A803D}"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svg"/><Relationship Id="rId4" Type="http://schemas.openxmlformats.org/officeDocument/2006/relationships/image" Target="../media/image8.png"/></Relationships>
</file>

<file path=xl/drawings/_rels/drawing2.xml.rels><?xml version="1.0" encoding="UTF-8" standalone="yes"?>
<Relationships xmlns="http://schemas.openxmlformats.org/package/2006/relationships"><Relationship Id="rId2" Type="http://schemas.openxmlformats.org/officeDocument/2006/relationships/image" Target="../media/image11.sv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12</xdr:row>
          <xdr:rowOff>9525</xdr:rowOff>
        </xdr:from>
        <xdr:to>
          <xdr:col>2</xdr:col>
          <xdr:colOff>142875</xdr:colOff>
          <xdr:row>13</xdr:row>
          <xdr:rowOff>0</xdr:rowOff>
        </xdr:to>
        <xdr:sp macro="" textlink="">
          <xdr:nvSpPr>
            <xdr:cNvPr id="3199" name="OptionButton1"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13</xdr:row>
          <xdr:rowOff>19050</xdr:rowOff>
        </xdr:from>
        <xdr:to>
          <xdr:col>2</xdr:col>
          <xdr:colOff>142875</xdr:colOff>
          <xdr:row>14</xdr:row>
          <xdr:rowOff>9525</xdr:rowOff>
        </xdr:to>
        <xdr:sp macro="" textlink="">
          <xdr:nvSpPr>
            <xdr:cNvPr id="3200" name="OptionButton2"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200527</xdr:colOff>
      <xdr:row>5</xdr:row>
      <xdr:rowOff>25065</xdr:rowOff>
    </xdr:from>
    <xdr:to>
      <xdr:col>19</xdr:col>
      <xdr:colOff>57979</xdr:colOff>
      <xdr:row>16</xdr:row>
      <xdr:rowOff>116974</xdr:rowOff>
    </xdr:to>
    <xdr:sp macro="" textlink="">
      <xdr:nvSpPr>
        <xdr:cNvPr id="5" name="Rectangle : coins arrondis 4">
          <a:extLst>
            <a:ext uri="{FF2B5EF4-FFF2-40B4-BE49-F238E27FC236}">
              <a16:creationId xmlns:a16="http://schemas.microsoft.com/office/drawing/2014/main" id="{00000000-0008-0000-0000-000005000000}"/>
            </a:ext>
          </a:extLst>
        </xdr:cNvPr>
        <xdr:cNvSpPr/>
      </xdr:nvSpPr>
      <xdr:spPr>
        <a:xfrm>
          <a:off x="200527" y="878174"/>
          <a:ext cx="9382452" cy="1591061"/>
        </a:xfrm>
        <a:prstGeom prst="roundRect">
          <a:avLst>
            <a:gd name="adj" fmla="val 4274"/>
          </a:avLst>
        </a:prstGeom>
        <a:noFill/>
        <a:ln w="952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18</xdr:col>
      <xdr:colOff>1307097</xdr:colOff>
      <xdr:row>19</xdr:row>
      <xdr:rowOff>250658</xdr:rowOff>
    </xdr:from>
    <xdr:to>
      <xdr:col>19</xdr:col>
      <xdr:colOff>0</xdr:colOff>
      <xdr:row>27</xdr:row>
      <xdr:rowOff>33421</xdr:rowOff>
    </xdr:to>
    <xdr:sp macro="" textlink="">
      <xdr:nvSpPr>
        <xdr:cNvPr id="28" name="InfoBulleAbond" hidden="1">
          <a:extLst>
            <a:ext uri="{FF2B5EF4-FFF2-40B4-BE49-F238E27FC236}">
              <a16:creationId xmlns:a16="http://schemas.microsoft.com/office/drawing/2014/main" id="{00000000-0008-0000-0000-00001C000000}"/>
            </a:ext>
          </a:extLst>
        </xdr:cNvPr>
        <xdr:cNvSpPr/>
      </xdr:nvSpPr>
      <xdr:spPr>
        <a:xfrm>
          <a:off x="6654465" y="3149934"/>
          <a:ext cx="2394285" cy="543092"/>
        </a:xfrm>
        <a:prstGeom prst="wedgeRectCallout">
          <a:avLst>
            <a:gd name="adj1" fmla="val -54798"/>
            <a:gd name="adj2" fmla="val 24514"/>
          </a:avLst>
        </a:prstGeom>
        <a:solidFill>
          <a:srgbClr val="39518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nchorCtr="0"/>
        <a:lstStyle/>
        <a:p>
          <a:pPr algn="l"/>
          <a:r>
            <a:rPr lang="fr-FR" sz="900">
              <a:latin typeface="Arial" panose="020B0604020202020204" pitchFamily="34" charset="0"/>
              <a:cs typeface="Arial" panose="020B0604020202020204" pitchFamily="34" charset="0"/>
            </a:rPr>
            <a:t>Le montant de l'abondement</a:t>
          </a:r>
          <a:r>
            <a:rPr lang="fr-FR" sz="900" baseline="0">
              <a:latin typeface="Arial" panose="020B0604020202020204" pitchFamily="34" charset="0"/>
              <a:cs typeface="Arial" panose="020B0604020202020204" pitchFamily="34" charset="0"/>
            </a:rPr>
            <a:t> versé par votre employeur s'élève à </a:t>
          </a:r>
          <a:r>
            <a:rPr lang="fr-FR" sz="900" b="1" baseline="0">
              <a:solidFill>
                <a:srgbClr val="FFE97E"/>
              </a:solidFill>
              <a:latin typeface="Arial" panose="020B0604020202020204" pitchFamily="34" charset="0"/>
              <a:cs typeface="Arial" panose="020B0604020202020204" pitchFamily="34" charset="0"/>
            </a:rPr>
            <a:t>60 %</a:t>
          </a:r>
          <a:r>
            <a:rPr lang="fr-FR" sz="900" baseline="0">
              <a:solidFill>
                <a:srgbClr val="FFE97E"/>
              </a:solidFill>
              <a:latin typeface="Arial" panose="020B0604020202020204" pitchFamily="34" charset="0"/>
              <a:cs typeface="Arial" panose="020B0604020202020204" pitchFamily="34" charset="0"/>
            </a:rPr>
            <a:t> </a:t>
          </a:r>
          <a:r>
            <a:rPr lang="fr-FR" sz="900" baseline="0">
              <a:latin typeface="Arial" panose="020B0604020202020204" pitchFamily="34" charset="0"/>
              <a:cs typeface="Arial" panose="020B0604020202020204" pitchFamily="34" charset="0"/>
            </a:rPr>
            <a:t>du montant de votre apport personnel * </a:t>
          </a:r>
          <a:r>
            <a:rPr lang="fr-FR" sz="900" b="1" baseline="0">
              <a:solidFill>
                <a:srgbClr val="FFE97E"/>
              </a:solidFill>
              <a:latin typeface="Arial" panose="020B0604020202020204" pitchFamily="34" charset="0"/>
              <a:cs typeface="Arial" panose="020B0604020202020204" pitchFamily="34" charset="0"/>
            </a:rPr>
            <a:t>jusqu'à 250 €</a:t>
          </a:r>
          <a:endParaRPr lang="fr-FR" sz="750" baseline="0">
            <a:solidFill>
              <a:srgbClr val="FFE97E"/>
            </a:solidFill>
            <a:latin typeface="Arial" panose="020B0604020202020204" pitchFamily="34" charset="0"/>
            <a:cs typeface="Arial" panose="020B0604020202020204" pitchFamily="34" charset="0"/>
          </a:endParaRPr>
        </a:p>
      </xdr:txBody>
    </xdr:sp>
    <xdr:clientData/>
  </xdr:twoCellAnchor>
  <xdr:twoCellAnchor>
    <xdr:from>
      <xdr:col>2</xdr:col>
      <xdr:colOff>25066</xdr:colOff>
      <xdr:row>15</xdr:row>
      <xdr:rowOff>0</xdr:rowOff>
    </xdr:from>
    <xdr:to>
      <xdr:col>2</xdr:col>
      <xdr:colOff>317500</xdr:colOff>
      <xdr:row>16</xdr:row>
      <xdr:rowOff>41777</xdr:rowOff>
    </xdr:to>
    <xdr:sp macro="" textlink="">
      <xdr:nvSpPr>
        <xdr:cNvPr id="2" name="Flèche : droite 1">
          <a:extLst>
            <a:ext uri="{FF2B5EF4-FFF2-40B4-BE49-F238E27FC236}">
              <a16:creationId xmlns:a16="http://schemas.microsoft.com/office/drawing/2014/main" id="{00000000-0008-0000-0000-000002000000}"/>
            </a:ext>
          </a:extLst>
        </xdr:cNvPr>
        <xdr:cNvSpPr/>
      </xdr:nvSpPr>
      <xdr:spPr>
        <a:xfrm>
          <a:off x="526382" y="2523289"/>
          <a:ext cx="292434" cy="200527"/>
        </a:xfrm>
        <a:prstGeom prst="rightArrow">
          <a:avLst>
            <a:gd name="adj1" fmla="val 58975"/>
            <a:gd name="adj2" fmla="val 5000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202531</xdr:colOff>
      <xdr:row>19</xdr:row>
      <xdr:rowOff>16565</xdr:rowOff>
    </xdr:from>
    <xdr:to>
      <xdr:col>19</xdr:col>
      <xdr:colOff>57978</xdr:colOff>
      <xdr:row>62</xdr:row>
      <xdr:rowOff>41777</xdr:rowOff>
    </xdr:to>
    <xdr:sp macro="" textlink="">
      <xdr:nvSpPr>
        <xdr:cNvPr id="47" name="Rectangle : coins arrondis 46">
          <a:extLst>
            <a:ext uri="{FF2B5EF4-FFF2-40B4-BE49-F238E27FC236}">
              <a16:creationId xmlns:a16="http://schemas.microsoft.com/office/drawing/2014/main" id="{00000000-0008-0000-0000-00002F000000}"/>
            </a:ext>
          </a:extLst>
        </xdr:cNvPr>
        <xdr:cNvSpPr/>
      </xdr:nvSpPr>
      <xdr:spPr>
        <a:xfrm>
          <a:off x="202531" y="2923761"/>
          <a:ext cx="9397012" cy="4928516"/>
        </a:xfrm>
        <a:prstGeom prst="roundRect">
          <a:avLst>
            <a:gd name="adj" fmla="val 1117"/>
          </a:avLst>
        </a:prstGeom>
        <a:noFill/>
        <a:ln w="9525">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4415</xdr:colOff>
      <xdr:row>24</xdr:row>
      <xdr:rowOff>33129</xdr:rowOff>
    </xdr:from>
    <xdr:to>
      <xdr:col>1</xdr:col>
      <xdr:colOff>135833</xdr:colOff>
      <xdr:row>26</xdr:row>
      <xdr:rowOff>16564</xdr:rowOff>
    </xdr:to>
    <xdr:sp macro="" textlink="">
      <xdr:nvSpPr>
        <xdr:cNvPr id="48" name="Flèche : droite 47">
          <a:extLst>
            <a:ext uri="{FF2B5EF4-FFF2-40B4-BE49-F238E27FC236}">
              <a16:creationId xmlns:a16="http://schemas.microsoft.com/office/drawing/2014/main" id="{00000000-0008-0000-0000-000030000000}"/>
            </a:ext>
          </a:extLst>
        </xdr:cNvPr>
        <xdr:cNvSpPr/>
      </xdr:nvSpPr>
      <xdr:spPr>
        <a:xfrm>
          <a:off x="302589" y="3619499"/>
          <a:ext cx="131418" cy="190500"/>
        </a:xfrm>
        <a:prstGeom prst="rightArrow">
          <a:avLst>
            <a:gd name="adj1" fmla="val 10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4</xdr:col>
      <xdr:colOff>49697</xdr:colOff>
      <xdr:row>1</xdr:row>
      <xdr:rowOff>3</xdr:rowOff>
    </xdr:from>
    <xdr:to>
      <xdr:col>4</xdr:col>
      <xdr:colOff>969068</xdr:colOff>
      <xdr:row>1</xdr:row>
      <xdr:rowOff>304107</xdr:rowOff>
    </xdr:to>
    <xdr:pic>
      <xdr:nvPicPr>
        <xdr:cNvPr id="50" name="Image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5914" y="165655"/>
          <a:ext cx="919371" cy="304104"/>
        </a:xfrm>
        <a:prstGeom prst="rect">
          <a:avLst/>
        </a:prstGeom>
      </xdr:spPr>
    </xdr:pic>
    <xdr:clientData/>
  </xdr:twoCellAnchor>
  <xdr:twoCellAnchor editAs="oneCell">
    <xdr:from>
      <xdr:col>0</xdr:col>
      <xdr:colOff>256760</xdr:colOff>
      <xdr:row>65</xdr:row>
      <xdr:rowOff>99390</xdr:rowOff>
    </xdr:from>
    <xdr:to>
      <xdr:col>3</xdr:col>
      <xdr:colOff>712304</xdr:colOff>
      <xdr:row>67</xdr:row>
      <xdr:rowOff>704020</xdr:rowOff>
    </xdr:to>
    <xdr:pic>
      <xdr:nvPicPr>
        <xdr:cNvPr id="51" name="Image 50">
          <a:extLst>
            <a:ext uri="{FF2B5EF4-FFF2-40B4-BE49-F238E27FC236}">
              <a16:creationId xmlns:a16="http://schemas.microsoft.com/office/drawing/2014/main" id="{00000000-0008-0000-0000-00003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299" t="23243" r="24626" b="53514"/>
        <a:stretch/>
      </xdr:blipFill>
      <xdr:spPr>
        <a:xfrm>
          <a:off x="256760" y="5284303"/>
          <a:ext cx="1333501" cy="803413"/>
        </a:xfrm>
        <a:prstGeom prst="rect">
          <a:avLst/>
        </a:prstGeom>
      </xdr:spPr>
    </xdr:pic>
    <xdr:clientData/>
  </xdr:twoCellAnchor>
  <xdr:twoCellAnchor editAs="oneCell">
    <xdr:from>
      <xdr:col>19</xdr:col>
      <xdr:colOff>149086</xdr:colOff>
      <xdr:row>20</xdr:row>
      <xdr:rowOff>177249</xdr:rowOff>
    </xdr:from>
    <xdr:to>
      <xdr:col>20</xdr:col>
      <xdr:colOff>131860</xdr:colOff>
      <xdr:row>42</xdr:row>
      <xdr:rowOff>14979</xdr:rowOff>
    </xdr:to>
    <xdr:pic>
      <xdr:nvPicPr>
        <xdr:cNvPr id="52" name="Image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flipH="1">
          <a:off x="9690651" y="3374336"/>
          <a:ext cx="960122" cy="16184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40</xdr:row>
          <xdr:rowOff>19050</xdr:rowOff>
        </xdr:from>
        <xdr:to>
          <xdr:col>4</xdr:col>
          <xdr:colOff>1619250</xdr:colOff>
          <xdr:row>41</xdr:row>
          <xdr:rowOff>0</xdr:rowOff>
        </xdr:to>
        <xdr:sp macro="" textlink="">
          <xdr:nvSpPr>
            <xdr:cNvPr id="3177" name="ScrollBar2" hidden="1">
              <a:extLst>
                <a:ext uri="{63B3BB69-23CF-44E3-9099-C40C66FF867C}">
                  <a14:compatExt spid="_x0000_s3177"/>
                </a:ext>
                <a:ext uri="{FF2B5EF4-FFF2-40B4-BE49-F238E27FC236}">
                  <a16:creationId xmlns:a16="http://schemas.microsoft.com/office/drawing/2014/main" id="{00000000-0008-0000-00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16</xdr:col>
      <xdr:colOff>190914</xdr:colOff>
      <xdr:row>1</xdr:row>
      <xdr:rowOff>74546</xdr:rowOff>
    </xdr:from>
    <xdr:to>
      <xdr:col>16</xdr:col>
      <xdr:colOff>828674</xdr:colOff>
      <xdr:row>5</xdr:row>
      <xdr:rowOff>24849</xdr:rowOff>
    </xdr:to>
    <xdr:pic>
      <xdr:nvPicPr>
        <xdr:cNvPr id="21" name="Graphique 20" descr="Jauge avec un remplissage uni">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7670110" y="240198"/>
          <a:ext cx="637760" cy="63776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123825</xdr:colOff>
          <xdr:row>40</xdr:row>
          <xdr:rowOff>19050</xdr:rowOff>
        </xdr:from>
        <xdr:to>
          <xdr:col>14</xdr:col>
          <xdr:colOff>428625</xdr:colOff>
          <xdr:row>41</xdr:row>
          <xdr:rowOff>0</xdr:rowOff>
        </xdr:to>
        <xdr:sp macro="" textlink="">
          <xdr:nvSpPr>
            <xdr:cNvPr id="3178" name="ScrollBar1" hidden="1">
              <a:extLst>
                <a:ext uri="{63B3BB69-23CF-44E3-9099-C40C66FF867C}">
                  <a14:compatExt spid="_x0000_s3178"/>
                </a:ext>
                <a:ext uri="{FF2B5EF4-FFF2-40B4-BE49-F238E27FC236}">
                  <a16:creationId xmlns:a16="http://schemas.microsoft.com/office/drawing/2014/main" id="{00000000-0008-0000-0000-00006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836545</xdr:colOff>
      <xdr:row>40</xdr:row>
      <xdr:rowOff>8283</xdr:rowOff>
    </xdr:from>
    <xdr:to>
      <xdr:col>8</xdr:col>
      <xdr:colOff>66261</xdr:colOff>
      <xdr:row>42</xdr:row>
      <xdr:rowOff>99391</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4232415" y="4654826"/>
          <a:ext cx="1027042" cy="323022"/>
        </a:xfrm>
        <a:prstGeom prst="rect">
          <a:avLst/>
        </a:prstGeom>
        <a:solidFill>
          <a:srgbClr val="D2D6E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4415</xdr:colOff>
      <xdr:row>37</xdr:row>
      <xdr:rowOff>44724</xdr:rowOff>
    </xdr:from>
    <xdr:to>
      <xdr:col>1</xdr:col>
      <xdr:colOff>135833</xdr:colOff>
      <xdr:row>39</xdr:row>
      <xdr:rowOff>3312</xdr:rowOff>
    </xdr:to>
    <xdr:sp macro="" textlink="">
      <xdr:nvSpPr>
        <xdr:cNvPr id="24" name="Flèche : droite 23">
          <a:extLst>
            <a:ext uri="{FF2B5EF4-FFF2-40B4-BE49-F238E27FC236}">
              <a16:creationId xmlns:a16="http://schemas.microsoft.com/office/drawing/2014/main" id="{00000000-0008-0000-0000-000018000000}"/>
            </a:ext>
          </a:extLst>
        </xdr:cNvPr>
        <xdr:cNvSpPr/>
      </xdr:nvSpPr>
      <xdr:spPr>
        <a:xfrm>
          <a:off x="302589" y="4873485"/>
          <a:ext cx="131418" cy="190501"/>
        </a:xfrm>
        <a:prstGeom prst="rightArrow">
          <a:avLst>
            <a:gd name="adj1" fmla="val 10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4415</xdr:colOff>
      <xdr:row>30</xdr:row>
      <xdr:rowOff>28159</xdr:rowOff>
    </xdr:from>
    <xdr:to>
      <xdr:col>1</xdr:col>
      <xdr:colOff>135833</xdr:colOff>
      <xdr:row>31</xdr:row>
      <xdr:rowOff>36442</xdr:rowOff>
    </xdr:to>
    <xdr:sp macro="" textlink="">
      <xdr:nvSpPr>
        <xdr:cNvPr id="26" name="Flèche : droite 25">
          <a:extLst>
            <a:ext uri="{FF2B5EF4-FFF2-40B4-BE49-F238E27FC236}">
              <a16:creationId xmlns:a16="http://schemas.microsoft.com/office/drawing/2014/main" id="{00000000-0008-0000-0000-00001A000000}"/>
            </a:ext>
          </a:extLst>
        </xdr:cNvPr>
        <xdr:cNvSpPr/>
      </xdr:nvSpPr>
      <xdr:spPr>
        <a:xfrm>
          <a:off x="302589" y="4103202"/>
          <a:ext cx="131418" cy="190501"/>
        </a:xfrm>
        <a:prstGeom prst="rightArrow">
          <a:avLst>
            <a:gd name="adj1" fmla="val 10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4415</xdr:colOff>
      <xdr:row>57</xdr:row>
      <xdr:rowOff>34784</xdr:rowOff>
    </xdr:from>
    <xdr:to>
      <xdr:col>1</xdr:col>
      <xdr:colOff>135833</xdr:colOff>
      <xdr:row>57</xdr:row>
      <xdr:rowOff>225285</xdr:rowOff>
    </xdr:to>
    <xdr:sp macro="" textlink="">
      <xdr:nvSpPr>
        <xdr:cNvPr id="27" name="Flèche : droite 26">
          <a:extLst>
            <a:ext uri="{FF2B5EF4-FFF2-40B4-BE49-F238E27FC236}">
              <a16:creationId xmlns:a16="http://schemas.microsoft.com/office/drawing/2014/main" id="{00000000-0008-0000-0000-00001B000000}"/>
            </a:ext>
          </a:extLst>
        </xdr:cNvPr>
        <xdr:cNvSpPr/>
      </xdr:nvSpPr>
      <xdr:spPr>
        <a:xfrm>
          <a:off x="302589" y="7099849"/>
          <a:ext cx="131418" cy="190501"/>
        </a:xfrm>
        <a:prstGeom prst="rightArrow">
          <a:avLst>
            <a:gd name="adj1" fmla="val 100000"/>
            <a:gd name="adj2" fmla="val 50000"/>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231363</xdr:colOff>
      <xdr:row>37</xdr:row>
      <xdr:rowOff>48037</xdr:rowOff>
    </xdr:from>
    <xdr:to>
      <xdr:col>10</xdr:col>
      <xdr:colOff>56325</xdr:colOff>
      <xdr:row>39</xdr:row>
      <xdr:rowOff>6625</xdr:rowOff>
    </xdr:to>
    <xdr:sp macro="" textlink="">
      <xdr:nvSpPr>
        <xdr:cNvPr id="29" name="Flèche : droite 28">
          <a:extLst>
            <a:ext uri="{FF2B5EF4-FFF2-40B4-BE49-F238E27FC236}">
              <a16:creationId xmlns:a16="http://schemas.microsoft.com/office/drawing/2014/main" id="{00000000-0008-0000-0000-00001D000000}"/>
            </a:ext>
          </a:extLst>
        </xdr:cNvPr>
        <xdr:cNvSpPr/>
      </xdr:nvSpPr>
      <xdr:spPr>
        <a:xfrm>
          <a:off x="5573646" y="4479233"/>
          <a:ext cx="131418" cy="190501"/>
        </a:xfrm>
        <a:prstGeom prst="rightArrow">
          <a:avLst>
            <a:gd name="adj1" fmla="val 10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35200</xdr:colOff>
      <xdr:row>43</xdr:row>
      <xdr:rowOff>24847</xdr:rowOff>
    </xdr:from>
    <xdr:to>
      <xdr:col>8</xdr:col>
      <xdr:colOff>149086</xdr:colOff>
      <xdr:row>45</xdr:row>
      <xdr:rowOff>33131</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4342157" y="5532782"/>
          <a:ext cx="1016690" cy="1242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505240</xdr:colOff>
      <xdr:row>0</xdr:row>
      <xdr:rowOff>74544</xdr:rowOff>
    </xdr:from>
    <xdr:to>
      <xdr:col>11</xdr:col>
      <xdr:colOff>265045</xdr:colOff>
      <xdr:row>2</xdr:row>
      <xdr:rowOff>82826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4886740" y="74544"/>
          <a:ext cx="1143001" cy="4803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414128</xdr:colOff>
      <xdr:row>40</xdr:row>
      <xdr:rowOff>132521</xdr:rowOff>
    </xdr:from>
    <xdr:to>
      <xdr:col>7</xdr:col>
      <xdr:colOff>414128</xdr:colOff>
      <xdr:row>45</xdr:row>
      <xdr:rowOff>3847</xdr:rowOff>
    </xdr:to>
    <xdr:cxnSp macro="">
      <xdr:nvCxnSpPr>
        <xdr:cNvPr id="33" name="Connecteur droit avec flèche 32">
          <a:extLst>
            <a:ext uri="{FF2B5EF4-FFF2-40B4-BE49-F238E27FC236}">
              <a16:creationId xmlns:a16="http://schemas.microsoft.com/office/drawing/2014/main" id="{00000000-0008-0000-0000-000021000000}"/>
            </a:ext>
          </a:extLst>
        </xdr:cNvPr>
        <xdr:cNvCxnSpPr/>
      </xdr:nvCxnSpPr>
      <xdr:spPr>
        <a:xfrm>
          <a:off x="4779063" y="4845325"/>
          <a:ext cx="0" cy="393131"/>
        </a:xfrm>
        <a:prstGeom prst="straightConnector1">
          <a:avLst/>
        </a:prstGeom>
        <a:ln w="28575">
          <a:solidFill>
            <a:schemeClr val="accent6">
              <a:lumMod val="7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425724</xdr:colOff>
      <xdr:row>40</xdr:row>
      <xdr:rowOff>144117</xdr:rowOff>
    </xdr:from>
    <xdr:to>
      <xdr:col>16</xdr:col>
      <xdr:colOff>425724</xdr:colOff>
      <xdr:row>45</xdr:row>
      <xdr:rowOff>15443</xdr:rowOff>
    </xdr:to>
    <xdr:cxnSp macro="">
      <xdr:nvCxnSpPr>
        <xdr:cNvPr id="34" name="Connecteur droit avec flèche 33">
          <a:extLst>
            <a:ext uri="{FF2B5EF4-FFF2-40B4-BE49-F238E27FC236}">
              <a16:creationId xmlns:a16="http://schemas.microsoft.com/office/drawing/2014/main" id="{00000000-0008-0000-0000-000022000000}"/>
            </a:ext>
          </a:extLst>
        </xdr:cNvPr>
        <xdr:cNvCxnSpPr/>
      </xdr:nvCxnSpPr>
      <xdr:spPr>
        <a:xfrm>
          <a:off x="8865702" y="4856921"/>
          <a:ext cx="0" cy="393131"/>
        </a:xfrm>
        <a:prstGeom prst="straightConnector1">
          <a:avLst/>
        </a:prstGeom>
        <a:ln w="28575">
          <a:solidFill>
            <a:schemeClr val="accent6">
              <a:lumMod val="7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4415</xdr:colOff>
      <xdr:row>55</xdr:row>
      <xdr:rowOff>24849</xdr:rowOff>
    </xdr:from>
    <xdr:to>
      <xdr:col>1</xdr:col>
      <xdr:colOff>135833</xdr:colOff>
      <xdr:row>55</xdr:row>
      <xdr:rowOff>188844</xdr:rowOff>
    </xdr:to>
    <xdr:sp macro="" textlink="">
      <xdr:nvSpPr>
        <xdr:cNvPr id="35" name="Flèche : droite 34">
          <a:extLst>
            <a:ext uri="{FF2B5EF4-FFF2-40B4-BE49-F238E27FC236}">
              <a16:creationId xmlns:a16="http://schemas.microsoft.com/office/drawing/2014/main" id="{00000000-0008-0000-0000-000023000000}"/>
            </a:ext>
          </a:extLst>
        </xdr:cNvPr>
        <xdr:cNvSpPr/>
      </xdr:nvSpPr>
      <xdr:spPr>
        <a:xfrm>
          <a:off x="302589" y="6750327"/>
          <a:ext cx="131418" cy="163995"/>
        </a:xfrm>
        <a:prstGeom prst="rightArrow">
          <a:avLst>
            <a:gd name="adj1" fmla="val 100000"/>
            <a:gd name="adj2" fmla="val 5000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298174</xdr:colOff>
      <xdr:row>1</xdr:row>
      <xdr:rowOff>33131</xdr:rowOff>
    </xdr:from>
    <xdr:to>
      <xdr:col>5</xdr:col>
      <xdr:colOff>803413</xdr:colOff>
      <xdr:row>5</xdr:row>
      <xdr:rowOff>24848</xdr:rowOff>
    </xdr:to>
    <xdr:sp macro="[0]!AdaptToCountry" textlink="">
      <xdr:nvSpPr>
        <xdr:cNvPr id="2" name="Rectangle : coins arrondis 1">
          <a:extLst>
            <a:ext uri="{FF2B5EF4-FFF2-40B4-BE49-F238E27FC236}">
              <a16:creationId xmlns:a16="http://schemas.microsoft.com/office/drawing/2014/main" id="{00000000-0008-0000-0100-000002000000}"/>
            </a:ext>
          </a:extLst>
        </xdr:cNvPr>
        <xdr:cNvSpPr/>
      </xdr:nvSpPr>
      <xdr:spPr>
        <a:xfrm>
          <a:off x="3097696" y="173935"/>
          <a:ext cx="2029239" cy="554935"/>
        </a:xfrm>
        <a:prstGeom prst="roundRect">
          <a:avLst/>
        </a:prstGeom>
        <a:solidFill>
          <a:schemeClr val="accent4"/>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100" b="1">
              <a:latin typeface="Arial" panose="020B0604020202020204" pitchFamily="34" charset="0"/>
              <a:cs typeface="Arial" panose="020B0604020202020204" pitchFamily="34" charset="0"/>
            </a:rPr>
            <a:t>Adapter</a:t>
          </a:r>
          <a:r>
            <a:rPr lang="fr-FR" sz="1100" b="1" baseline="0">
              <a:latin typeface="Arial" panose="020B0604020202020204" pitchFamily="34" charset="0"/>
              <a:cs typeface="Arial" panose="020B0604020202020204" pitchFamily="34" charset="0"/>
            </a:rPr>
            <a:t> le simulateur</a:t>
          </a:r>
        </a:p>
      </xdr:txBody>
    </xdr:sp>
    <xdr:clientData/>
  </xdr:twoCellAnchor>
  <xdr:twoCellAnchor>
    <xdr:from>
      <xdr:col>3</xdr:col>
      <xdr:colOff>298174</xdr:colOff>
      <xdr:row>5</xdr:row>
      <xdr:rowOff>66260</xdr:rowOff>
    </xdr:from>
    <xdr:to>
      <xdr:col>5</xdr:col>
      <xdr:colOff>803413</xdr:colOff>
      <xdr:row>7</xdr:row>
      <xdr:rowOff>46381</xdr:rowOff>
    </xdr:to>
    <xdr:sp macro="[0]!ResetData" textlink="">
      <xdr:nvSpPr>
        <xdr:cNvPr id="3" name="Rectangle : coins arrondis 2">
          <a:extLst>
            <a:ext uri="{FF2B5EF4-FFF2-40B4-BE49-F238E27FC236}">
              <a16:creationId xmlns:a16="http://schemas.microsoft.com/office/drawing/2014/main" id="{00000000-0008-0000-0100-000003000000}"/>
            </a:ext>
          </a:extLst>
        </xdr:cNvPr>
        <xdr:cNvSpPr/>
      </xdr:nvSpPr>
      <xdr:spPr>
        <a:xfrm>
          <a:off x="3097696" y="770282"/>
          <a:ext cx="2029239" cy="261729"/>
        </a:xfrm>
        <a:prstGeom prst="roundRect">
          <a:avLst>
            <a:gd name="adj" fmla="val 29325"/>
          </a:avLst>
        </a:prstGeom>
        <a:solidFill>
          <a:schemeClr val="accent4"/>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100" b="1" baseline="0">
              <a:latin typeface="Arial" panose="020B0604020202020204" pitchFamily="34" charset="0"/>
              <a:cs typeface="Arial" panose="020B0604020202020204" pitchFamily="34" charset="0"/>
            </a:rPr>
            <a:t>Reset Main</a:t>
          </a:r>
        </a:p>
      </xdr:txBody>
    </xdr:sp>
    <xdr:clientData/>
  </xdr:twoCellAnchor>
  <xdr:twoCellAnchor>
    <xdr:from>
      <xdr:col>6</xdr:col>
      <xdr:colOff>33130</xdr:colOff>
      <xdr:row>1</xdr:row>
      <xdr:rowOff>66261</xdr:rowOff>
    </xdr:from>
    <xdr:to>
      <xdr:col>8</xdr:col>
      <xdr:colOff>488674</xdr:colOff>
      <xdr:row>6</xdr:row>
      <xdr:rowOff>49695</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5300869" y="207065"/>
          <a:ext cx="2948609" cy="6874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540000" rtlCol="0" anchor="t"/>
        <a:lstStyle/>
        <a:p>
          <a:r>
            <a:rPr lang="fr-FR" sz="1100">
              <a:solidFill>
                <a:srgbClr val="FF0000"/>
              </a:solidFill>
            </a:rPr>
            <a:t>copier le message en Text!F14 et le coller</a:t>
          </a:r>
          <a:r>
            <a:rPr lang="fr-FR" sz="1100" baseline="0">
              <a:solidFill>
                <a:srgbClr val="FF0000"/>
              </a:solidFill>
            </a:rPr>
            <a:t> dans l'infobulle sur la rémunération annuelle brute</a:t>
          </a:r>
          <a:endParaRPr lang="fr-FR" sz="1100">
            <a:solidFill>
              <a:srgbClr val="FF0000"/>
            </a:solidFill>
          </a:endParaRPr>
        </a:p>
      </xdr:txBody>
    </xdr:sp>
    <xdr:clientData/>
  </xdr:twoCellAnchor>
  <xdr:twoCellAnchor editAs="oneCell">
    <xdr:from>
      <xdr:col>6</xdr:col>
      <xdr:colOff>132521</xdr:colOff>
      <xdr:row>2</xdr:row>
      <xdr:rowOff>66261</xdr:rowOff>
    </xdr:from>
    <xdr:to>
      <xdr:col>6</xdr:col>
      <xdr:colOff>447259</xdr:colOff>
      <xdr:row>4</xdr:row>
      <xdr:rowOff>99391</xdr:rowOff>
    </xdr:to>
    <xdr:pic>
      <xdr:nvPicPr>
        <xdr:cNvPr id="5" name="Graphique 4" descr="Avertissement avec un remplissage uni">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400260" y="347870"/>
          <a:ext cx="314738" cy="314738"/>
        </a:xfrm>
        <a:prstGeom prst="rect">
          <a:avLst/>
        </a:prstGeom>
      </xdr:spPr>
    </xdr:pic>
    <xdr:clientData/>
  </xdr:twoCellAnchor>
</xdr:wsDr>
</file>

<file path=xl/theme/theme1.xml><?xml version="1.0" encoding="utf-8"?>
<a:theme xmlns:a="http://schemas.openxmlformats.org/drawingml/2006/main" name="Thème Office">
  <a:themeElements>
    <a:clrScheme name="Nexans">
      <a:dk1>
        <a:srgbClr val="000000"/>
      </a:dk1>
      <a:lt1>
        <a:sysClr val="window" lastClr="FFFFFF"/>
      </a:lt1>
      <a:dk2>
        <a:srgbClr val="212745"/>
      </a:dk2>
      <a:lt2>
        <a:srgbClr val="7098B1"/>
      </a:lt2>
      <a:accent1>
        <a:srgbClr val="B9D9EA"/>
      </a:accent1>
      <a:accent2>
        <a:srgbClr val="FFE97E"/>
      </a:accent2>
      <a:accent3>
        <a:srgbClr val="FF8021"/>
      </a:accent3>
      <a:accent4>
        <a:srgbClr val="F14124"/>
      </a:accent4>
      <a:accent5>
        <a:srgbClr val="E82319"/>
      </a:accent5>
      <a:accent6>
        <a:srgbClr val="D8D8D8"/>
      </a:accent6>
      <a:hlink>
        <a:srgbClr val="385DAA"/>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autoPageBreaks="0"/>
  </sheetPr>
  <dimension ref="A1:X88"/>
  <sheetViews>
    <sheetView showRowColHeaders="0" tabSelected="1" zoomScale="115" zoomScaleNormal="115" workbookViewId="0">
      <selection activeCell="J2" sqref="J2"/>
    </sheetView>
  </sheetViews>
  <sheetFormatPr baseColWidth="10" defaultColWidth="12" defaultRowHeight="11.25" x14ac:dyDescent="0.2"/>
  <cols>
    <col min="1" max="1" width="5.1640625" style="3" customWidth="1"/>
    <col min="2" max="2" width="3.6640625" style="3" customWidth="1"/>
    <col min="3" max="3" width="6.5" style="3" customWidth="1"/>
    <col min="4" max="4" width="14.5" style="3" customWidth="1"/>
    <col min="5" max="5" width="37.83203125" style="3" customWidth="1"/>
    <col min="6" max="6" width="10.6640625" style="3" customWidth="1"/>
    <col min="7" max="7" width="1.33203125" style="3" customWidth="1"/>
    <col min="8" max="8" width="14.5" style="3" customWidth="1"/>
    <col min="9" max="9" width="2.6640625" style="3" customWidth="1"/>
    <col min="10" max="10" width="5.33203125" style="3" customWidth="1"/>
    <col min="11" max="11" width="1.6640625" style="3" customWidth="1"/>
    <col min="12" max="12" width="13.33203125" style="3" customWidth="1"/>
    <col min="13" max="13" width="7.33203125" style="3" customWidth="1"/>
    <col min="14" max="14" width="17" style="3" customWidth="1"/>
    <col min="15" max="15" width="8.1640625" style="3" customWidth="1"/>
    <col min="16" max="16" width="1.33203125" style="3" customWidth="1"/>
    <col min="17" max="17" width="15.1640625" style="3" customWidth="1"/>
    <col min="18" max="18" width="2.5" style="3" customWidth="1"/>
    <col min="19" max="19" width="1.33203125" style="3" customWidth="1"/>
    <col min="20" max="20" width="17.1640625" style="3" customWidth="1"/>
    <col min="21" max="21" width="16.6640625" style="3" customWidth="1"/>
    <col min="22" max="26" width="12" style="3"/>
    <col min="27" max="27" width="19.1640625" style="3" bestFit="1" customWidth="1"/>
    <col min="28" max="28" width="1.6640625" style="3" customWidth="1"/>
    <col min="29" max="29" width="18.5" style="3" customWidth="1"/>
    <col min="30" max="16384" width="12" style="3"/>
  </cols>
  <sheetData>
    <row r="1" spans="2:22" ht="12.75" customHeight="1" x14ac:dyDescent="0.2"/>
    <row r="2" spans="2:22" s="2" customFormat="1" ht="24" customHeight="1" x14ac:dyDescent="0.2">
      <c r="B2" s="57" t="str">
        <f>Text!B3</f>
        <v>SIMULATEUR</v>
      </c>
      <c r="C2" s="46"/>
      <c r="D2" s="47"/>
      <c r="F2" s="46"/>
      <c r="G2" s="46"/>
      <c r="H2" s="46"/>
      <c r="I2" s="46"/>
      <c r="J2" s="56"/>
      <c r="K2" s="48"/>
      <c r="L2" s="48"/>
      <c r="M2" s="48"/>
      <c r="N2" s="48"/>
      <c r="O2" s="48"/>
      <c r="P2" s="48"/>
      <c r="Q2" s="48"/>
      <c r="R2" s="48"/>
      <c r="S2" s="46"/>
    </row>
    <row r="3" spans="2:22" ht="13.5" customHeight="1" x14ac:dyDescent="0.2"/>
    <row r="4" spans="2:22" x14ac:dyDescent="0.2">
      <c r="B4" s="16" t="str">
        <f>Text!B4</f>
        <v>Ce simulateur vous permet d'estimer combien vous pouvez investir dans Act 2022 et ce que votre investissement peut vous rapporter</v>
      </c>
    </row>
    <row r="5" spans="2:22" ht="5.25" customHeight="1" x14ac:dyDescent="0.2">
      <c r="B5" s="16"/>
    </row>
    <row r="6" spans="2:22" ht="6.75" customHeight="1" x14ac:dyDescent="0.2"/>
    <row r="7" spans="2:22" ht="18" x14ac:dyDescent="0.25">
      <c r="B7" s="53" t="str">
        <f>Text!B6</f>
        <v>COMBIEN POUVEZ-VOUS INVESTIR DANS ACT 2022 ?</v>
      </c>
      <c r="C7" s="54"/>
      <c r="D7" s="54"/>
      <c r="E7" s="54"/>
      <c r="F7" s="54"/>
      <c r="G7" s="54"/>
      <c r="H7" s="54"/>
      <c r="I7" s="54"/>
      <c r="J7" s="54"/>
      <c r="K7" s="54"/>
      <c r="L7" s="54"/>
      <c r="M7" s="54"/>
      <c r="N7" s="54"/>
      <c r="O7" s="54"/>
      <c r="P7" s="54"/>
      <c r="Q7" s="54"/>
      <c r="R7" s="54"/>
    </row>
    <row r="8" spans="2:22" ht="6" customHeight="1" x14ac:dyDescent="0.2">
      <c r="U8" s="49"/>
    </row>
    <row r="9" spans="2:22" ht="22.5" customHeight="1" x14ac:dyDescent="0.2">
      <c r="C9" s="264" t="str">
        <f>Text!B7</f>
        <v>Vous pouvez investir dans Act 2022 au maximum 25% de votre rémunération annuelle brute 2022, en tenant compte du complément de la banque. 
Pour toute précision, merci de vous reporter à la brochure Act 2022.</v>
      </c>
      <c r="D9" s="264"/>
      <c r="E9" s="264"/>
      <c r="F9" s="264"/>
      <c r="G9" s="264"/>
      <c r="H9" s="264"/>
      <c r="I9" s="264"/>
      <c r="J9" s="264"/>
      <c r="K9" s="264"/>
      <c r="L9" s="264"/>
      <c r="M9" s="264"/>
      <c r="N9" s="264"/>
      <c r="O9" s="76"/>
      <c r="P9" s="76"/>
      <c r="Q9" s="76"/>
      <c r="R9" s="76"/>
      <c r="S9" s="76"/>
    </row>
    <row r="10" spans="2:22" ht="4.5" customHeight="1" x14ac:dyDescent="0.2">
      <c r="U10" s="49"/>
    </row>
    <row r="11" spans="2:22" ht="21" customHeight="1" x14ac:dyDescent="0.2">
      <c r="C11" s="266" t="str">
        <f>Text!B12</f>
        <v xml:space="preserve">Pour connaître le montant maximum que vous pouvez investir dans Act 2022, veuillez saisir le montant de votre rémunération annuelle brute estimée pour 2022 
(y compris primes et bonus) : </v>
      </c>
      <c r="D11" s="266"/>
      <c r="E11" s="266"/>
      <c r="F11" s="266"/>
      <c r="G11" s="266"/>
      <c r="H11" s="266"/>
      <c r="I11" s="266"/>
      <c r="J11" s="266"/>
      <c r="K11" s="266"/>
      <c r="L11" s="266"/>
      <c r="M11" s="266"/>
      <c r="N11" s="266"/>
      <c r="O11" s="266"/>
      <c r="P11" s="74"/>
      <c r="Q11" s="240"/>
      <c r="R11" s="115"/>
      <c r="S11" s="74"/>
    </row>
    <row r="12" spans="2:22" ht="3.75" customHeight="1" x14ac:dyDescent="0.2">
      <c r="C12" s="100"/>
      <c r="D12" s="100"/>
      <c r="E12" s="100"/>
      <c r="F12" s="100"/>
      <c r="G12" s="100"/>
      <c r="H12" s="100"/>
      <c r="I12" s="100"/>
      <c r="J12" s="100"/>
      <c r="K12" s="100"/>
      <c r="S12" s="74"/>
    </row>
    <row r="13" spans="2:22" x14ac:dyDescent="0.2">
      <c r="B13" s="263" t="str">
        <f>Text!B10</f>
        <v>ou</v>
      </c>
      <c r="C13" s="221" t="str">
        <f>Text!B9</f>
        <v>vous effectuez une réservation durant la période de réservation (du 9 au 24 mai 2022)</v>
      </c>
      <c r="D13" s="220"/>
      <c r="E13" s="220"/>
      <c r="F13" s="220"/>
      <c r="G13" s="220"/>
      <c r="H13" s="220"/>
      <c r="I13" s="220"/>
      <c r="J13" s="220"/>
      <c r="K13" s="220"/>
      <c r="L13" s="220"/>
      <c r="M13" s="220"/>
      <c r="N13" s="220"/>
      <c r="O13" s="220"/>
      <c r="S13" s="17"/>
    </row>
    <row r="14" spans="2:22" x14ac:dyDescent="0.2">
      <c r="B14" s="263"/>
      <c r="C14" s="221" t="str">
        <f>Text!B11</f>
        <v>vous n'avez pas effectué de réservation durant la période de réservation et souhaitez souscrire durant la période de souscription/rétractation (du 23 au 28 juin 2022)</v>
      </c>
      <c r="E14" s="17"/>
      <c r="F14" s="17"/>
      <c r="S14" s="17"/>
      <c r="U14" s="60"/>
    </row>
    <row r="15" spans="2:22" x14ac:dyDescent="0.2">
      <c r="C15" s="225" t="str">
        <f>IF(D84=TRUE,VBAmsg0,"")</f>
        <v/>
      </c>
      <c r="D15" s="4"/>
      <c r="E15" s="4"/>
      <c r="J15" s="4"/>
      <c r="K15" s="4"/>
      <c r="M15" s="55"/>
      <c r="N15" s="55"/>
      <c r="O15" s="55"/>
      <c r="P15" s="55"/>
      <c r="Q15" s="55"/>
      <c r="R15" s="55"/>
      <c r="U15" s="60"/>
    </row>
    <row r="16" spans="2:22" ht="14.25" customHeight="1" x14ac:dyDescent="0.2">
      <c r="D16" s="28" t="str">
        <f>Text!B16</f>
        <v xml:space="preserve">Votre apport personnel maximum dans Act 2022 : </v>
      </c>
      <c r="E16" s="17"/>
      <c r="J16" s="50"/>
      <c r="K16" s="50"/>
      <c r="N16" s="59"/>
      <c r="O16" s="59"/>
      <c r="P16" s="59"/>
      <c r="Q16" s="238" t="str">
        <f>IF(RAB="","",IF(Periode_Reservation=TRUE,PlafondPEE,MIN(PlafondPEE,Plafond_période2)))</f>
        <v/>
      </c>
      <c r="R16" s="109"/>
      <c r="U16" s="60"/>
      <c r="V16" s="230"/>
    </row>
    <row r="17" spans="2:24" ht="12" customHeight="1" x14ac:dyDescent="0.2">
      <c r="D17" s="28"/>
      <c r="E17" s="17"/>
      <c r="J17" s="50"/>
      <c r="K17" s="50"/>
      <c r="L17" s="50"/>
      <c r="M17" s="50"/>
      <c r="N17" s="50"/>
      <c r="O17" s="50"/>
      <c r="P17" s="50"/>
      <c r="Q17" s="50"/>
      <c r="R17" s="50"/>
      <c r="S17" s="17"/>
    </row>
    <row r="18" spans="2:24" ht="4.5" customHeight="1" x14ac:dyDescent="0.2">
      <c r="D18" s="28"/>
      <c r="E18" s="17"/>
      <c r="J18" s="50"/>
      <c r="K18" s="50"/>
      <c r="L18" s="50"/>
      <c r="M18" s="50"/>
      <c r="N18" s="50"/>
      <c r="O18" s="50"/>
      <c r="P18" s="50"/>
      <c r="Q18" s="50"/>
      <c r="R18" s="50"/>
      <c r="S18" s="17"/>
    </row>
    <row r="19" spans="2:24" ht="21.75" customHeight="1" x14ac:dyDescent="0.2">
      <c r="B19" s="222" t="str">
        <f>IF(OR(PlafondApport&lt;APmin_devise,AND(Apport&lt;&gt;"",RAB=""),Apport&gt;PlafondApport),-100,"")</f>
        <v/>
      </c>
      <c r="C19" s="267" t="str">
        <f>IF(PlafondApport&lt;APmin_devise,VBAmsg1,IF(AND(RAB&lt;&gt;"",Apport=""),VBAmsg2,IF(AND(Apport&lt;&gt;"",RAB=""),VBAmsg5,IF(Apport&gt;PlafondApport,VBAmsg4,""))))</f>
        <v/>
      </c>
      <c r="D19" s="267"/>
      <c r="E19" s="267"/>
      <c r="F19" s="267"/>
      <c r="G19" s="267"/>
      <c r="H19" s="267"/>
      <c r="I19" s="267"/>
      <c r="J19" s="267"/>
      <c r="K19" s="267"/>
      <c r="L19" s="267"/>
      <c r="M19" s="267"/>
      <c r="N19" s="267"/>
      <c r="O19" s="267"/>
      <c r="P19" s="218"/>
      <c r="Q19" s="218"/>
      <c r="R19" s="50"/>
      <c r="S19" s="17"/>
    </row>
    <row r="20" spans="2:24" ht="8.25" customHeight="1" x14ac:dyDescent="0.2">
      <c r="V20" s="49"/>
      <c r="X20" s="230"/>
    </row>
    <row r="21" spans="2:24" s="2" customFormat="1" ht="17.25" customHeight="1" x14ac:dyDescent="0.25">
      <c r="B21" s="53" t="str">
        <f>Text!B18</f>
        <v>COMBIEN UN INVESTISSEMENT DANS ACT 2022 PEUT-IL VOUS RAPPORTER ?</v>
      </c>
      <c r="C21" s="54"/>
      <c r="D21" s="54"/>
      <c r="E21" s="54"/>
      <c r="F21" s="54"/>
      <c r="G21" s="54"/>
      <c r="H21" s="54"/>
      <c r="I21" s="54"/>
      <c r="J21" s="54"/>
      <c r="K21" s="54"/>
      <c r="L21" s="54"/>
      <c r="M21" s="54"/>
      <c r="N21" s="54"/>
      <c r="O21" s="54"/>
      <c r="P21" s="54"/>
      <c r="Q21" s="54"/>
      <c r="R21" s="54"/>
      <c r="S21" s="4"/>
    </row>
    <row r="22" spans="2:24" ht="6" customHeight="1" x14ac:dyDescent="0.2">
      <c r="C22" s="14"/>
      <c r="D22" s="4"/>
      <c r="E22" s="4"/>
      <c r="F22" s="4"/>
      <c r="G22" s="4"/>
      <c r="H22" s="4"/>
      <c r="I22" s="4"/>
      <c r="J22" s="4"/>
      <c r="K22" s="4"/>
      <c r="L22" s="4"/>
      <c r="M22" s="4"/>
      <c r="N22" s="4"/>
      <c r="O22" s="4"/>
      <c r="P22" s="4"/>
      <c r="Q22" s="4"/>
      <c r="R22" s="4"/>
      <c r="S22" s="4"/>
    </row>
    <row r="23" spans="2:24" x14ac:dyDescent="0.2">
      <c r="C23" s="15" t="str">
        <f>Text!B19</f>
        <v xml:space="preserve">Vous souhaitez calculer le montant que vous pourriez récupérer à la sortie du plan, en fonction de l'évolution du cours de l'action Nexans : </v>
      </c>
      <c r="D23" s="15"/>
      <c r="E23" s="15"/>
    </row>
    <row r="24" spans="2:24" ht="4.5" customHeight="1" x14ac:dyDescent="0.2">
      <c r="C24" s="16"/>
    </row>
    <row r="25" spans="2:24" s="2" customFormat="1" ht="5.25" customHeight="1" x14ac:dyDescent="0.2">
      <c r="C25" s="246" t="str">
        <f>Text!B20</f>
        <v>Montant de votre apport personnel, investi dans le compartiment 
"Nexans Plus 2022 B" :</v>
      </c>
      <c r="D25" s="246"/>
      <c r="E25" s="246"/>
      <c r="F25" s="246"/>
      <c r="H25" s="252"/>
      <c r="I25" s="116"/>
      <c r="L25" s="247" t="str">
        <f>Text!B22</f>
        <v>Abondement correspondant, investi dans le FCPE "Actionnariat Nexans" :</v>
      </c>
      <c r="M25" s="247"/>
      <c r="N25" s="247"/>
      <c r="O25" s="247"/>
      <c r="P25" s="3"/>
      <c r="Q25" s="255" t="str">
        <f>IF(Q33="","",Q33/IF(Currency_par="Ccy/EUR",Hyp_initialFX,1/Hyp_initialFX))</f>
        <v/>
      </c>
      <c r="R25" s="109"/>
    </row>
    <row r="26" spans="2:24" s="2" customFormat="1" x14ac:dyDescent="0.2">
      <c r="C26" s="246"/>
      <c r="D26" s="246"/>
      <c r="E26" s="246"/>
      <c r="F26" s="246"/>
      <c r="H26" s="253"/>
      <c r="I26" s="117"/>
      <c r="L26" s="247"/>
      <c r="M26" s="247"/>
      <c r="N26" s="247"/>
      <c r="O26" s="247"/>
      <c r="P26" s="3"/>
      <c r="Q26" s="256"/>
      <c r="R26" s="110"/>
    </row>
    <row r="27" spans="2:24" s="2" customFormat="1" ht="5.25" customHeight="1" x14ac:dyDescent="0.2">
      <c r="C27" s="246"/>
      <c r="D27" s="246"/>
      <c r="E27" s="246"/>
      <c r="F27" s="246"/>
      <c r="H27" s="254"/>
      <c r="I27" s="117"/>
      <c r="L27" s="247"/>
      <c r="M27" s="247"/>
      <c r="N27" s="247"/>
      <c r="O27" s="247"/>
      <c r="P27" s="3"/>
      <c r="Q27" s="257"/>
      <c r="R27" s="110"/>
    </row>
    <row r="28" spans="2:24" ht="2.25" customHeight="1" x14ac:dyDescent="0.2">
      <c r="C28" s="16"/>
    </row>
    <row r="29" spans="2:24" x14ac:dyDescent="0.2">
      <c r="C29" s="31" t="str">
        <f>Text!B21</f>
        <v>En % du plafond</v>
      </c>
      <c r="D29" s="32"/>
      <c r="G29" s="32"/>
      <c r="H29" s="26" t="str">
        <f>IF(OR(RAB="",Apport=0),"",Apport/PlafondApport)</f>
        <v/>
      </c>
      <c r="I29" s="26"/>
      <c r="L29" s="31" t="str">
        <f>IF(Currency_code="EUR",C29,"")</f>
        <v>En % du plafond</v>
      </c>
      <c r="M29" s="26"/>
      <c r="N29" s="26"/>
      <c r="O29" s="26"/>
      <c r="P29" s="26"/>
      <c r="Q29" s="26" t="str">
        <f>IF(Currency_code="EUR",IF(Q25="","",Q25/Data!F24),"")</f>
        <v/>
      </c>
      <c r="R29" s="26"/>
      <c r="S29" s="25"/>
      <c r="V29" s="49"/>
    </row>
    <row r="30" spans="2:24" ht="3.75" hidden="1" customHeight="1" x14ac:dyDescent="0.2">
      <c r="C30" s="16"/>
    </row>
    <row r="31" spans="2:24" ht="14.25" hidden="1" customHeight="1" x14ac:dyDescent="0.2">
      <c r="C31" s="16">
        <f>Text!B23</f>
        <v>0</v>
      </c>
      <c r="F31" s="60" t="str">
        <f>"1 "&amp;IF(Currency_par="Ccy/EUR",Currency_code,"EUR")&amp;" ="</f>
        <v>1 EUR =</v>
      </c>
      <c r="H31" s="240">
        <v>1</v>
      </c>
      <c r="I31" s="224" t="str" cm="1">
        <f t="array" ref="I31">IF(Hyp_initialFX="",VBAmsg6,"")</f>
        <v/>
      </c>
      <c r="J31" s="223"/>
    </row>
    <row r="32" spans="2:24" ht="6" hidden="1" customHeight="1" x14ac:dyDescent="0.2">
      <c r="C32" s="16"/>
    </row>
    <row r="33" spans="1:21" ht="14.25" hidden="1" customHeight="1" x14ac:dyDescent="0.2">
      <c r="C33" s="16">
        <f>Text!B24</f>
        <v>0</v>
      </c>
      <c r="H33" s="238" t="str">
        <f>IF(OR(Apport="",Hyp_initialFX="",AND(Apport&lt;&gt;"",RAB=""),C19&lt;&gt;""),"",Apport*IF(Currency_par="Ccy/EUR",Hyp_initialFX,1/Hyp_initialFX))</f>
        <v/>
      </c>
      <c r="I33" s="106"/>
      <c r="L33" s="3">
        <f>Text!B25</f>
        <v>0</v>
      </c>
      <c r="Q33" s="238" t="str">
        <f>IF(H33="","",IF(H33&gt;=Data!$D$22,Data!$F$22+IF(H33&gt;Data!$D$23,Data!$F$23,(H33-Data!$C$23)*Data!$E$23),Data!$E$22*H33))</f>
        <v/>
      </c>
      <c r="R33" s="106"/>
    </row>
    <row r="34" spans="1:21" ht="2.25" customHeight="1" x14ac:dyDescent="0.2">
      <c r="C34" s="16"/>
      <c r="H34" s="75"/>
      <c r="I34" s="75"/>
      <c r="Q34" s="75"/>
      <c r="R34" s="75"/>
    </row>
    <row r="35" spans="1:21" ht="9.75" customHeight="1" x14ac:dyDescent="0.2">
      <c r="C35" s="216" t="str">
        <f>Text!B26</f>
        <v>Investissement minimum = 10 €</v>
      </c>
      <c r="L35" s="31" t="str">
        <f>IF(Currency_code="EUR","",C29)</f>
        <v/>
      </c>
      <c r="Q35" s="26" t="str">
        <f>IF(OR(Q33="",Currency_code="EUR"),"",Q33/Data!F24)</f>
        <v/>
      </c>
      <c r="R35" s="26"/>
    </row>
    <row r="36" spans="1:21" ht="4.5" customHeight="1" x14ac:dyDescent="0.2">
      <c r="C36" s="65"/>
      <c r="D36" s="66"/>
      <c r="E36" s="66"/>
      <c r="F36" s="66"/>
      <c r="G36" s="66"/>
      <c r="H36" s="66"/>
      <c r="I36" s="66"/>
      <c r="J36" s="66"/>
      <c r="K36" s="66"/>
      <c r="L36" s="66"/>
      <c r="M36" s="66"/>
      <c r="N36" s="66"/>
      <c r="O36" s="66"/>
      <c r="P36" s="66"/>
      <c r="Q36" s="66"/>
      <c r="R36" s="66"/>
    </row>
    <row r="37" spans="1:21" ht="8.25" customHeight="1" x14ac:dyDescent="0.2">
      <c r="C37" s="16"/>
    </row>
    <row r="38" spans="1:21" ht="3.75" customHeight="1" x14ac:dyDescent="0.2">
      <c r="C38" s="249" t="str">
        <f>Text!B27</f>
        <v xml:space="preserve">Si la hausse moyenne protégée de l'action Nexans sur 5 ans est de : </v>
      </c>
      <c r="D38" s="249"/>
      <c r="E38" s="249"/>
      <c r="F38" s="249"/>
      <c r="G38" s="178"/>
      <c r="H38" s="178"/>
      <c r="I38" s="178"/>
      <c r="L38" s="250" t="str">
        <f>Text!B28</f>
        <v>Si l'évolution du cours de l'action Nexans à l'échéance de la période de blocage de 5 ans est de :</v>
      </c>
      <c r="M38" s="250"/>
      <c r="N38" s="250"/>
      <c r="O38" s="250"/>
      <c r="P38" s="179"/>
      <c r="Q38" s="178"/>
      <c r="R38" s="178"/>
    </row>
    <row r="39" spans="1:21" ht="14.25" customHeight="1" x14ac:dyDescent="0.2">
      <c r="C39" s="249"/>
      <c r="D39" s="249"/>
      <c r="E39" s="249"/>
      <c r="F39" s="249"/>
      <c r="G39" s="171"/>
      <c r="H39" s="244">
        <f>ScrollValue_CMF/100</f>
        <v>0</v>
      </c>
      <c r="I39" s="177" t="s">
        <v>91</v>
      </c>
      <c r="L39" s="250"/>
      <c r="M39" s="250"/>
      <c r="N39" s="250"/>
      <c r="O39" s="250"/>
      <c r="P39" s="179"/>
      <c r="Q39" s="244">
        <f>(ScrollValue_CF-100)/100</f>
        <v>0</v>
      </c>
      <c r="R39" s="177" t="s">
        <v>91</v>
      </c>
    </row>
    <row r="40" spans="1:21" ht="3.75" customHeight="1" x14ac:dyDescent="0.2">
      <c r="C40" s="249"/>
      <c r="D40" s="249"/>
      <c r="E40" s="249"/>
      <c r="F40" s="249"/>
      <c r="G40" s="171"/>
      <c r="H40" s="172"/>
      <c r="I40" s="172"/>
      <c r="L40" s="250"/>
      <c r="M40" s="250"/>
      <c r="N40" s="250"/>
      <c r="O40" s="250"/>
      <c r="P40" s="179"/>
      <c r="Q40" s="172"/>
      <c r="R40" s="172"/>
    </row>
    <row r="41" spans="1:21" ht="15" customHeight="1" x14ac:dyDescent="0.2">
      <c r="C41" s="173"/>
      <c r="D41" s="173"/>
      <c r="E41" s="173"/>
      <c r="F41" s="174"/>
      <c r="G41" s="174"/>
      <c r="H41" s="174"/>
      <c r="I41" s="174"/>
      <c r="L41" s="172"/>
      <c r="M41" s="172"/>
      <c r="N41" s="172"/>
      <c r="O41" s="172"/>
      <c r="P41" s="172"/>
      <c r="Q41" s="172"/>
      <c r="R41" s="172"/>
    </row>
    <row r="42" spans="1:21" ht="5.25" customHeight="1" x14ac:dyDescent="0.2">
      <c r="C42" s="173"/>
      <c r="D42" s="173"/>
      <c r="E42" s="173"/>
      <c r="F42" s="174"/>
      <c r="G42" s="174"/>
      <c r="H42" s="174"/>
      <c r="I42" s="174"/>
      <c r="L42" s="172"/>
      <c r="M42" s="172"/>
      <c r="N42" s="172"/>
      <c r="O42" s="172"/>
      <c r="P42" s="172"/>
      <c r="Q42" s="172"/>
      <c r="R42" s="172"/>
    </row>
    <row r="43" spans="1:21" x14ac:dyDescent="0.2">
      <c r="C43" s="175" t="str">
        <f>Text!B29</f>
        <v>(1) par rapport au prix de référence de l'action Nexans</v>
      </c>
      <c r="D43" s="176"/>
      <c r="E43" s="176"/>
      <c r="F43" s="174"/>
      <c r="G43" s="174"/>
      <c r="H43" s="174"/>
      <c r="I43" s="174"/>
      <c r="L43" s="175" t="str">
        <f>Text!B29</f>
        <v>(1) par rapport au prix de référence de l'action Nexans</v>
      </c>
      <c r="M43" s="172"/>
      <c r="N43" s="172"/>
      <c r="O43" s="172"/>
      <c r="P43" s="172"/>
      <c r="Q43" s="172"/>
      <c r="R43" s="172"/>
      <c r="S43" s="51"/>
    </row>
    <row r="44" spans="1:21" ht="3.75" customHeight="1" x14ac:dyDescent="0.2">
      <c r="C44" s="113"/>
      <c r="D44" s="114"/>
      <c r="E44" s="114"/>
      <c r="F44" s="58"/>
      <c r="G44" s="58"/>
      <c r="H44" s="58"/>
      <c r="I44" s="58"/>
      <c r="L44" s="113"/>
      <c r="M44" s="52"/>
      <c r="N44" s="52"/>
      <c r="O44" s="52"/>
      <c r="P44" s="52"/>
      <c r="Q44" s="52"/>
      <c r="R44" s="52"/>
      <c r="S44" s="51"/>
    </row>
    <row r="45" spans="1:21" ht="5.25" customHeight="1" x14ac:dyDescent="0.2">
      <c r="C45" s="113"/>
      <c r="D45" s="114"/>
      <c r="E45" s="114"/>
      <c r="F45" s="58"/>
      <c r="G45" s="58"/>
      <c r="H45" s="243"/>
      <c r="I45" s="58"/>
      <c r="L45" s="113"/>
      <c r="M45" s="52"/>
      <c r="N45" s="52"/>
      <c r="O45" s="52"/>
      <c r="P45" s="52"/>
      <c r="Q45" s="52"/>
      <c r="R45" s="52"/>
      <c r="S45" s="51"/>
    </row>
    <row r="46" spans="1:21" ht="4.5" customHeight="1" x14ac:dyDescent="0.2">
      <c r="C46" s="21"/>
      <c r="D46" s="23"/>
      <c r="E46" s="18"/>
      <c r="G46" s="58"/>
      <c r="L46" s="20"/>
      <c r="M46" s="20"/>
      <c r="N46" s="20"/>
      <c r="O46" s="20"/>
      <c r="P46" s="52"/>
      <c r="Q46" s="20"/>
      <c r="R46" s="20"/>
      <c r="T46" s="19"/>
      <c r="U46" s="22"/>
    </row>
    <row r="47" spans="1:21" ht="22.5" customHeight="1" x14ac:dyDescent="0.2">
      <c r="A47" s="2"/>
      <c r="B47" s="2"/>
      <c r="C47" s="248" t="str">
        <f>IF(H47="","",IF(HausseMoyenne=0,Text!B30,Text!B31&amp;" "&amp;FIXED(ROUND(H47/ApportEUR,1),1)&amp;" "&amp;Text!B32))</f>
        <v/>
      </c>
      <c r="D47" s="248"/>
      <c r="E47" s="248"/>
      <c r="F47" s="248"/>
      <c r="G47" s="58"/>
      <c r="H47" s="239" t="str">
        <f>IF(OR(ApportEUR="",PlafondApport="",Respect_Plafond="NON",ApportEUR&lt;APmin),"",ApportEUR+ApportEUR/(1-Décote)*Multiple*H39)</f>
        <v/>
      </c>
      <c r="I47" s="107"/>
      <c r="J47" s="258" t="s">
        <v>27</v>
      </c>
      <c r="K47" s="258"/>
      <c r="L47" s="248" t="str">
        <f>IF(Q47="","",Text!B33)</f>
        <v/>
      </c>
      <c r="M47" s="248"/>
      <c r="N47" s="248"/>
      <c r="O47" s="248"/>
      <c r="P47" s="52"/>
      <c r="Q47" s="239" t="str">
        <f>IF(H47="","",Q33/(1-Décote)*(1+Q39))</f>
        <v/>
      </c>
      <c r="R47" s="107"/>
      <c r="S47" s="18"/>
      <c r="T47" s="19"/>
      <c r="U47" s="22"/>
    </row>
    <row r="48" spans="1:21" ht="6.75" hidden="1" customHeight="1" thickBot="1" x14ac:dyDescent="0.25">
      <c r="C48" s="105"/>
      <c r="D48" s="105"/>
      <c r="E48" s="105"/>
      <c r="F48" s="105"/>
      <c r="G48" s="105"/>
      <c r="H48" s="105"/>
      <c r="I48" s="105"/>
      <c r="J48" s="105"/>
      <c r="K48" s="105"/>
      <c r="L48" s="105"/>
      <c r="M48" s="105"/>
      <c r="N48" s="105"/>
      <c r="O48" s="105"/>
      <c r="P48" s="105"/>
      <c r="Q48" s="105"/>
      <c r="R48" s="64"/>
      <c r="S48" s="18"/>
      <c r="T48" s="19"/>
      <c r="U48" s="22"/>
    </row>
    <row r="49" spans="2:21" ht="4.5" hidden="1" customHeight="1" x14ac:dyDescent="0.2">
      <c r="C49" s="102"/>
      <c r="D49" s="102"/>
      <c r="E49" s="102"/>
      <c r="F49" s="102"/>
      <c r="G49" s="58"/>
      <c r="H49" s="103"/>
      <c r="I49" s="103"/>
      <c r="J49" s="60"/>
      <c r="K49" s="60"/>
      <c r="L49" s="60"/>
      <c r="M49" s="51"/>
      <c r="N49" s="102"/>
      <c r="O49" s="102"/>
      <c r="P49" s="102"/>
      <c r="Q49" s="104"/>
      <c r="R49" s="104"/>
      <c r="S49" s="103"/>
      <c r="T49" s="19"/>
      <c r="U49" s="22"/>
    </row>
    <row r="50" spans="2:21" ht="22.5" hidden="1" customHeight="1" x14ac:dyDescent="0.2">
      <c r="B50" s="62" t="s">
        <v>92</v>
      </c>
      <c r="C50" s="261" t="str">
        <f>IF(AvoirsTotauxEUR="","",Text!B34)</f>
        <v/>
      </c>
      <c r="D50" s="261"/>
      <c r="E50" s="261"/>
      <c r="F50" s="261"/>
      <c r="G50" s="58"/>
      <c r="H50" s="239" t="str">
        <f>IF(Avoirs_1="","",Avoirs_1+Avoirs_2)</f>
        <v/>
      </c>
      <c r="I50" s="108"/>
      <c r="J50" s="60"/>
      <c r="K50" s="60"/>
      <c r="L50" s="60"/>
      <c r="M50" s="51"/>
      <c r="N50" s="102"/>
      <c r="O50" s="102"/>
      <c r="P50" s="102"/>
      <c r="Q50" s="104"/>
      <c r="R50" s="104"/>
      <c r="S50" s="103"/>
      <c r="T50" s="19"/>
      <c r="U50" s="22"/>
    </row>
    <row r="51" spans="2:21" ht="7.5" hidden="1" customHeight="1" x14ac:dyDescent="0.2">
      <c r="G51" s="58"/>
      <c r="J51" s="18"/>
      <c r="K51" s="18"/>
      <c r="L51" s="27"/>
      <c r="M51" s="27"/>
      <c r="N51" s="27"/>
      <c r="O51" s="27"/>
      <c r="P51" s="52"/>
      <c r="Q51" s="27"/>
      <c r="R51" s="27"/>
      <c r="S51" s="18"/>
      <c r="T51" s="19"/>
      <c r="U51" s="22"/>
    </row>
    <row r="52" spans="2:21" ht="4.5" hidden="1" customHeight="1" x14ac:dyDescent="0.2">
      <c r="C52" s="68"/>
      <c r="D52" s="68"/>
      <c r="E52" s="68"/>
      <c r="F52" s="68"/>
      <c r="G52" s="71"/>
      <c r="H52" s="68"/>
      <c r="I52" s="68"/>
      <c r="J52" s="67"/>
      <c r="K52" s="67"/>
      <c r="L52" s="72"/>
      <c r="M52" s="72"/>
      <c r="N52" s="72"/>
      <c r="O52" s="72"/>
      <c r="P52" s="73"/>
      <c r="Q52" s="72"/>
      <c r="R52" s="111"/>
      <c r="S52" s="18"/>
      <c r="T52" s="19"/>
      <c r="U52" s="22"/>
    </row>
    <row r="53" spans="2:21" ht="11.25" hidden="1" customHeight="1" x14ac:dyDescent="0.2">
      <c r="C53" s="69">
        <f>Text!B37</f>
        <v>0</v>
      </c>
      <c r="D53" s="70"/>
      <c r="E53" s="24"/>
      <c r="F53" s="4"/>
      <c r="G53" s="61"/>
      <c r="H53" s="61"/>
      <c r="I53" s="61"/>
      <c r="J53" s="61"/>
      <c r="K53" s="61"/>
      <c r="L53" s="61"/>
      <c r="M53" s="61"/>
      <c r="N53" s="4"/>
      <c r="O53" s="24"/>
      <c r="P53" s="24"/>
      <c r="Q53" s="24"/>
      <c r="R53" s="24"/>
      <c r="S53" s="18"/>
      <c r="T53" s="19"/>
      <c r="U53" s="22"/>
    </row>
    <row r="54" spans="2:21" ht="2.25" hidden="1" customHeight="1" x14ac:dyDescent="0.2">
      <c r="C54" s="63"/>
      <c r="D54" s="23"/>
      <c r="E54" s="18"/>
      <c r="G54" s="61"/>
      <c r="H54" s="61"/>
      <c r="I54" s="61"/>
      <c r="J54" s="61"/>
      <c r="K54" s="61"/>
      <c r="L54" s="61"/>
      <c r="M54" s="61"/>
      <c r="O54" s="18"/>
      <c r="P54" s="18"/>
      <c r="Q54" s="18"/>
      <c r="R54" s="18"/>
      <c r="S54" s="18"/>
      <c r="T54" s="19"/>
      <c r="U54" s="22"/>
    </row>
    <row r="55" spans="2:21" ht="6" hidden="1" customHeight="1" x14ac:dyDescent="0.2">
      <c r="C55" s="265">
        <f>Text!B38</f>
        <v>0</v>
      </c>
      <c r="D55" s="265"/>
      <c r="E55" s="265"/>
      <c r="F55" s="263" t="str">
        <f>F31</f>
        <v>1 EUR =</v>
      </c>
      <c r="G55" s="2"/>
      <c r="H55" s="2"/>
      <c r="I55" s="2"/>
      <c r="J55" s="2"/>
      <c r="K55" s="2"/>
      <c r="L55" s="259">
        <f>IF(OR(Hyp_finalFX="",Hyp_initialFX=""),"",IF(Hyp_finalFX=Hyp_initialFX,Text!B39,IF(OR(AND(Currency_par="Ccy/EUR",Hyp_finalFX&lt;Hyp_initialFX),AND(Currency_par="EUR/Ccy",Hyp_finalFX&gt;Hyp_initialFX)),Text!B40,Text!B42)&amp;" "&amp;ABS(ROUND((Hyp_finalFX/Hyp_initialFX-1)*100,1))&amp;"% "&amp;Text!B43))</f>
        <v>0</v>
      </c>
      <c r="M55" s="259"/>
      <c r="N55" s="259"/>
      <c r="O55" s="259"/>
      <c r="P55" s="259"/>
      <c r="Q55" s="259"/>
      <c r="R55" s="112"/>
      <c r="S55" s="18"/>
      <c r="T55" s="19"/>
      <c r="U55" s="22"/>
    </row>
    <row r="56" spans="2:21" ht="15.75" hidden="1" customHeight="1" x14ac:dyDescent="0.2">
      <c r="C56" s="265"/>
      <c r="D56" s="265"/>
      <c r="E56" s="265"/>
      <c r="F56" s="263"/>
      <c r="G56" s="227"/>
      <c r="H56" s="240">
        <f>Hyp_initialFX</f>
        <v>1</v>
      </c>
      <c r="I56" s="228"/>
      <c r="J56" s="229"/>
      <c r="K56" s="229"/>
      <c r="L56" s="259"/>
      <c r="M56" s="259"/>
      <c r="N56" s="259"/>
      <c r="O56" s="259"/>
      <c r="P56" s="259"/>
      <c r="Q56" s="259"/>
      <c r="R56" s="112"/>
      <c r="S56" s="18"/>
      <c r="T56" s="19"/>
      <c r="U56" s="22"/>
    </row>
    <row r="57" spans="2:21" x14ac:dyDescent="0.2">
      <c r="C57" s="51"/>
      <c r="D57" s="23"/>
      <c r="E57" s="18"/>
      <c r="F57" s="18"/>
      <c r="G57" s="18"/>
      <c r="H57" s="217" t="str">
        <f>IF(Hyp_finalFX="",VBAmsg7,"")</f>
        <v/>
      </c>
      <c r="I57" s="18"/>
      <c r="J57" s="18"/>
      <c r="K57" s="18"/>
      <c r="L57" s="18"/>
      <c r="M57" s="18"/>
      <c r="N57" s="18"/>
      <c r="O57" s="18"/>
      <c r="P57" s="18"/>
      <c r="Q57" s="18"/>
      <c r="R57" s="18"/>
      <c r="S57" s="18"/>
      <c r="T57" s="19"/>
      <c r="U57" s="22"/>
    </row>
    <row r="58" spans="2:21" ht="22.5" customHeight="1" x14ac:dyDescent="0.2">
      <c r="C58" s="251" t="str">
        <f>IF(AvoirsTotaux="","",Text!B46)</f>
        <v/>
      </c>
      <c r="D58" s="251"/>
      <c r="E58" s="251"/>
      <c r="F58" s="251"/>
      <c r="H58" s="241" t="str">
        <f>IF(OR(AvoirsTotauxEUR="",Hyp_finalFX=""),"",AvoirsTotauxEUR/IF(Currency_par="Ccy/EUR",Hyp_finalFX,1/Hyp_finalFX))</f>
        <v/>
      </c>
      <c r="I58" s="18"/>
      <c r="J58" s="18"/>
      <c r="K58" s="18"/>
      <c r="M58" s="101"/>
      <c r="N58" s="101"/>
      <c r="O58" s="101"/>
      <c r="P58" s="101"/>
      <c r="Q58" s="101"/>
      <c r="R58" s="101"/>
      <c r="S58" s="18"/>
      <c r="T58" s="19"/>
      <c r="U58" s="22"/>
    </row>
    <row r="59" spans="2:21" x14ac:dyDescent="0.2">
      <c r="C59" s="33" t="str">
        <f>Text!B47</f>
        <v>Performance à l'échéance (par rapport à votre apport personnel) * **</v>
      </c>
      <c r="D59" s="33"/>
      <c r="E59" s="33"/>
      <c r="F59" s="33"/>
      <c r="G59" s="33"/>
      <c r="H59" s="34" t="str">
        <f>IF(AvoirsTotaux="","",IF(AvoirsTotaux&gt;Apport,"+","")&amp;FIXED((AvoirsTotaux/Apport-1)*100,1)&amp;"%")</f>
        <v/>
      </c>
      <c r="I59" s="34"/>
      <c r="J59" s="18"/>
      <c r="K59" s="18"/>
      <c r="L59" s="18"/>
      <c r="M59" s="18"/>
      <c r="N59" s="18"/>
      <c r="O59" s="18"/>
      <c r="P59" s="18"/>
      <c r="Q59" s="18"/>
      <c r="R59" s="18"/>
      <c r="S59" s="18"/>
      <c r="T59" s="19"/>
      <c r="U59" s="22"/>
    </row>
    <row r="60" spans="2:21" ht="11.25" customHeight="1" x14ac:dyDescent="0.2">
      <c r="C60" s="33" t="str">
        <f>Text!B48</f>
        <v>Rendement annuel moyen (par rapport à votre apport personnel) * **</v>
      </c>
      <c r="D60" s="33"/>
      <c r="E60" s="33"/>
      <c r="F60" s="33"/>
      <c r="G60" s="33"/>
      <c r="H60" s="34" t="str">
        <f>IF(AvoirsTotaux="","",IF(AvoirsTotaux&gt;Apport,"+","")&amp;ROUND(((AvoirsTotaux/Apport)^(1/Blocage)-1)*100,1)&amp;Text!B49)</f>
        <v/>
      </c>
      <c r="I60" s="34"/>
      <c r="J60" s="18"/>
      <c r="K60" s="18"/>
      <c r="L60" s="262" t="str">
        <f>Text!B36</f>
        <v>(**) Hors dividendes potentiellement perçus dans le FCPE "Actionnariat Nexans"</v>
      </c>
      <c r="M60" s="262"/>
      <c r="N60" s="262"/>
      <c r="O60" s="262"/>
      <c r="P60" s="262"/>
      <c r="Q60" s="262"/>
      <c r="R60" s="262"/>
      <c r="S60" s="262"/>
      <c r="T60" s="19"/>
      <c r="U60" s="22"/>
    </row>
    <row r="61" spans="2:21" ht="3" customHeight="1" x14ac:dyDescent="0.2">
      <c r="C61" s="33"/>
      <c r="D61" s="33"/>
      <c r="E61" s="33"/>
      <c r="F61" s="33"/>
      <c r="G61" s="33"/>
      <c r="H61" s="34"/>
      <c r="I61" s="34"/>
      <c r="J61" s="18"/>
      <c r="K61" s="18"/>
      <c r="L61" s="262"/>
      <c r="M61" s="262"/>
      <c r="N61" s="262"/>
      <c r="O61" s="262"/>
      <c r="P61" s="262"/>
      <c r="Q61" s="262"/>
      <c r="R61" s="262"/>
      <c r="S61" s="262"/>
      <c r="T61" s="19"/>
      <c r="U61" s="22"/>
    </row>
    <row r="62" spans="2:21" x14ac:dyDescent="0.2">
      <c r="C62" s="51" t="str">
        <f>Text!B35</f>
        <v>(*) Hors fiscalité</v>
      </c>
      <c r="D62" s="23"/>
      <c r="E62" s="18"/>
      <c r="G62" s="18"/>
      <c r="H62" s="18"/>
      <c r="I62" s="18"/>
      <c r="L62" s="262"/>
      <c r="M62" s="262"/>
      <c r="N62" s="262"/>
      <c r="O62" s="262"/>
      <c r="P62" s="262"/>
      <c r="Q62" s="262"/>
      <c r="R62" s="262"/>
      <c r="S62" s="262"/>
      <c r="T62" s="19"/>
      <c r="U62" s="22"/>
    </row>
    <row r="63" spans="2:21" ht="8.25" customHeight="1" x14ac:dyDescent="0.2">
      <c r="C63" s="118"/>
      <c r="D63" s="23"/>
      <c r="E63" s="18"/>
      <c r="F63" s="18"/>
      <c r="G63" s="18"/>
      <c r="H63" s="18"/>
      <c r="I63" s="18"/>
      <c r="J63" s="18"/>
      <c r="K63" s="18"/>
      <c r="L63" s="18"/>
      <c r="M63" s="18"/>
      <c r="N63" s="18"/>
      <c r="O63" s="18"/>
      <c r="P63" s="18"/>
      <c r="Q63" s="18"/>
      <c r="R63" s="18"/>
      <c r="S63" s="18"/>
      <c r="T63" s="19"/>
      <c r="U63" s="22"/>
    </row>
    <row r="64" spans="2:21" x14ac:dyDescent="0.2">
      <c r="B64" s="260" t="str">
        <f>Text!B51&amp;" "&amp;Text!B52</f>
        <v>ATTENTION : La hausse moyenne protégée de l'action est calculée à partir d'une moyenne de 60 relevés mensuels et non du cours de l'action Nexans à l'échéance.</v>
      </c>
      <c r="C64" s="260"/>
      <c r="D64" s="260"/>
      <c r="E64" s="260"/>
      <c r="F64" s="260"/>
      <c r="G64" s="260"/>
      <c r="H64" s="260"/>
      <c r="I64" s="260"/>
      <c r="J64" s="260"/>
      <c r="K64" s="260"/>
      <c r="L64" s="260"/>
      <c r="M64" s="260"/>
      <c r="N64" s="260"/>
      <c r="O64" s="260"/>
      <c r="P64" s="260"/>
      <c r="Q64" s="260"/>
      <c r="R64" s="260"/>
      <c r="S64" s="260"/>
      <c r="T64" s="19"/>
      <c r="U64" s="22"/>
    </row>
    <row r="65" spans="1:21" ht="11.25" customHeight="1" x14ac:dyDescent="0.2">
      <c r="C65" s="21"/>
      <c r="D65" s="23"/>
      <c r="E65" s="18"/>
      <c r="F65" s="18"/>
      <c r="G65" s="18"/>
      <c r="H65" s="18"/>
      <c r="I65" s="18"/>
      <c r="J65" s="18"/>
      <c r="K65" s="18"/>
      <c r="L65" s="18"/>
      <c r="M65" s="18"/>
      <c r="N65" s="18"/>
      <c r="O65" s="18"/>
      <c r="P65" s="18"/>
      <c r="Q65" s="18"/>
      <c r="R65" s="18"/>
      <c r="S65" s="18"/>
      <c r="T65" s="19"/>
      <c r="U65" s="22"/>
    </row>
    <row r="66" spans="1:21" x14ac:dyDescent="0.2">
      <c r="B66" s="36"/>
      <c r="C66" s="36"/>
      <c r="D66" s="36"/>
      <c r="E66" s="35" t="str">
        <f>Text!B54</f>
        <v>Note importante</v>
      </c>
      <c r="F66" s="36"/>
      <c r="G66" s="36"/>
      <c r="H66" s="36"/>
      <c r="I66" s="36"/>
      <c r="J66" s="36"/>
      <c r="K66" s="36"/>
      <c r="L66" s="36"/>
      <c r="M66" s="36"/>
      <c r="N66" s="36"/>
      <c r="O66" s="36"/>
      <c r="P66" s="36"/>
      <c r="Q66" s="36"/>
      <c r="R66" s="36"/>
      <c r="S66" s="36"/>
      <c r="T66" s="19"/>
      <c r="U66" s="22"/>
    </row>
    <row r="67" spans="1:21" ht="4.5" customHeight="1" x14ac:dyDescent="0.2">
      <c r="C67" s="29"/>
      <c r="D67" s="30"/>
      <c r="E67" s="30"/>
      <c r="F67" s="30"/>
      <c r="G67" s="30"/>
      <c r="H67" s="30"/>
      <c r="I67" s="30"/>
      <c r="J67" s="30"/>
      <c r="K67" s="30"/>
      <c r="L67" s="30"/>
      <c r="M67" s="30"/>
      <c r="N67" s="30"/>
      <c r="O67" s="30"/>
      <c r="P67" s="30"/>
      <c r="Q67" s="30"/>
      <c r="R67" s="30"/>
      <c r="S67" s="30"/>
      <c r="T67" s="19"/>
      <c r="U67" s="22"/>
    </row>
    <row r="68" spans="1:21" ht="63.75" customHeight="1" x14ac:dyDescent="0.2">
      <c r="D68" s="119"/>
      <c r="E68" s="245" t="str">
        <f>Text!B55</f>
        <v>Ce simulateur a été établi à titre indicatif afin de vous permettre de calculer la performance éventuelle d'un investissement dans Act 2022. Votre retour sur investissement réel sera déterminé sur la base (i) de la hausse moyenne protégée de l'action Nexans pendant la période de blocage de 5 ans, (ii) de la valeur de l'action Nexans à la fin de la période de blocage de 5 ans et (iii) des dividendes perçus sur votre investissement dans le fonds Actionnariat Nexans. Aucune garantie ne peut être donnée quant à l'évolution future du cours de l'action Nexans, ou quant aux variations d'autres facteurs qui peuvent affecter la valeur de votre investissement et qui ne sont pas pris en compte dans ce simulateur (tel que les dividendes éventuels et l'impact des charges fiscales et sociales). Pour plus d'informations concernant les facteurs qui peuvent affecter la valeur future de votre investissement, veuillez vous reporter à la brochure de l’offre Act 2022, au supplément local ainsi qu’aux DICI du compartiment « NEXANS PLUS 2022 B » du FCPE « NEXANS PLUS 2022 » et des FCPE « RELAIS NEXANS PLUS 2022 » et « ACTIONNARIAT NEXANS ».</v>
      </c>
      <c r="F68" s="245"/>
      <c r="G68" s="245"/>
      <c r="H68" s="245"/>
      <c r="I68" s="245"/>
      <c r="J68" s="245"/>
      <c r="K68" s="245"/>
      <c r="L68" s="245"/>
      <c r="M68" s="245"/>
      <c r="N68" s="245"/>
      <c r="O68" s="245"/>
      <c r="P68" s="245"/>
      <c r="Q68" s="245"/>
      <c r="R68" s="245"/>
      <c r="S68" s="245"/>
    </row>
    <row r="69" spans="1:21" x14ac:dyDescent="0.2">
      <c r="C69" s="21"/>
      <c r="D69" s="23"/>
      <c r="E69" s="18"/>
      <c r="F69" s="18"/>
      <c r="G69" s="18"/>
      <c r="H69" s="18"/>
      <c r="I69" s="18"/>
      <c r="J69" s="18"/>
      <c r="K69" s="18"/>
      <c r="L69" s="18"/>
      <c r="M69" s="18"/>
      <c r="N69" s="18"/>
      <c r="O69" s="18"/>
      <c r="P69" s="18"/>
      <c r="Q69" s="18"/>
      <c r="R69" s="18"/>
      <c r="S69" s="18"/>
      <c r="T69" s="19"/>
      <c r="U69" s="22"/>
    </row>
    <row r="70" spans="1:21" x14ac:dyDescent="0.2">
      <c r="C70" s="21"/>
      <c r="D70" s="23"/>
      <c r="E70" s="18"/>
      <c r="F70" s="18"/>
      <c r="G70" s="18"/>
      <c r="H70" s="18"/>
      <c r="I70" s="18"/>
      <c r="J70" s="18"/>
      <c r="K70" s="18"/>
      <c r="L70" s="18"/>
      <c r="M70" s="18"/>
      <c r="N70" s="18"/>
      <c r="O70" s="18"/>
      <c r="P70" s="18"/>
      <c r="Q70" s="18"/>
      <c r="R70" s="18"/>
      <c r="S70" s="18"/>
      <c r="T70" s="19"/>
      <c r="U70" s="22"/>
    </row>
    <row r="71" spans="1:21" x14ac:dyDescent="0.2">
      <c r="C71" s="21"/>
      <c r="D71" s="23"/>
      <c r="E71" s="18"/>
      <c r="F71" s="18"/>
      <c r="G71" s="18"/>
      <c r="H71" s="18"/>
      <c r="I71" s="18"/>
      <c r="J71" s="18"/>
      <c r="K71" s="18"/>
      <c r="L71" s="18"/>
      <c r="M71" s="18"/>
      <c r="N71" s="18"/>
      <c r="O71" s="18"/>
      <c r="P71" s="18"/>
      <c r="Q71" s="18"/>
      <c r="R71" s="18"/>
      <c r="S71" s="18"/>
      <c r="T71" s="19"/>
      <c r="U71" s="22"/>
    </row>
    <row r="72" spans="1:21" x14ac:dyDescent="0.2">
      <c r="C72" s="21"/>
      <c r="D72" s="23"/>
      <c r="E72" s="18"/>
      <c r="F72" s="18"/>
      <c r="G72" s="18"/>
      <c r="H72" s="18"/>
      <c r="I72" s="18"/>
      <c r="J72" s="18"/>
      <c r="K72" s="18"/>
      <c r="L72" s="18"/>
      <c r="M72" s="18"/>
      <c r="N72" s="18"/>
      <c r="O72" s="18"/>
      <c r="P72" s="18"/>
      <c r="Q72" s="18"/>
      <c r="R72" s="18"/>
      <c r="S72" s="18"/>
      <c r="T72" s="19"/>
      <c r="U72" s="22"/>
    </row>
    <row r="73" spans="1:21" x14ac:dyDescent="0.2">
      <c r="C73" s="21"/>
      <c r="D73" s="23"/>
      <c r="E73" s="18"/>
      <c r="F73" s="18"/>
      <c r="G73" s="18"/>
      <c r="H73" s="18"/>
      <c r="I73" s="18"/>
      <c r="J73" s="18"/>
      <c r="K73" s="18"/>
      <c r="L73" s="18"/>
      <c r="M73" s="18"/>
      <c r="N73" s="18"/>
      <c r="O73" s="18"/>
      <c r="P73" s="18"/>
      <c r="Q73" s="18"/>
      <c r="R73" s="18"/>
      <c r="S73" s="18"/>
      <c r="T73" s="19"/>
      <c r="U73" s="22"/>
    </row>
    <row r="74" spans="1:21" x14ac:dyDescent="0.2">
      <c r="C74" s="21"/>
      <c r="D74" s="23"/>
      <c r="E74" s="18"/>
      <c r="F74" s="18"/>
      <c r="G74" s="18"/>
      <c r="H74" s="18"/>
      <c r="I74" s="18"/>
      <c r="J74" s="18"/>
      <c r="K74" s="18"/>
      <c r="L74" s="18"/>
      <c r="M74" s="18"/>
      <c r="N74" s="18"/>
      <c r="O74" s="18"/>
      <c r="P74" s="18"/>
      <c r="Q74" s="18"/>
      <c r="R74" s="18"/>
      <c r="S74" s="18"/>
      <c r="T74" s="19"/>
      <c r="U74" s="22"/>
    </row>
    <row r="75" spans="1:21" s="4" customFormat="1" x14ac:dyDescent="0.2">
      <c r="C75" s="24"/>
      <c r="D75" s="24"/>
      <c r="E75" s="24"/>
      <c r="F75" s="24"/>
      <c r="G75" s="24"/>
      <c r="H75" s="24"/>
      <c r="I75" s="24"/>
      <c r="J75" s="24"/>
      <c r="K75" s="24"/>
      <c r="L75" s="24"/>
      <c r="M75" s="24"/>
      <c r="N75" s="24"/>
      <c r="O75" s="24"/>
      <c r="P75" s="24"/>
      <c r="Q75" s="24"/>
      <c r="R75" s="24"/>
      <c r="S75" s="24"/>
    </row>
    <row r="76" spans="1:21" s="122" customFormat="1" hidden="1" x14ac:dyDescent="0.2">
      <c r="A76" s="120"/>
      <c r="B76" s="120"/>
      <c r="C76" s="120"/>
      <c r="D76" s="120"/>
      <c r="E76" s="120"/>
      <c r="F76" s="121"/>
      <c r="G76" s="120"/>
      <c r="H76" s="120"/>
      <c r="I76" s="120"/>
      <c r="J76" s="120"/>
      <c r="K76" s="120"/>
      <c r="L76" s="120"/>
      <c r="M76" s="120"/>
      <c r="N76" s="120"/>
      <c r="O76" s="120"/>
      <c r="P76" s="120"/>
      <c r="Q76" s="120"/>
      <c r="R76" s="120"/>
    </row>
    <row r="77" spans="1:21" s="125" customFormat="1" ht="5.25" hidden="1" customHeight="1" x14ac:dyDescent="0.2">
      <c r="A77" s="123"/>
      <c r="B77" s="123"/>
      <c r="C77" s="123"/>
      <c r="D77" s="123"/>
      <c r="E77" s="123"/>
      <c r="F77" s="124"/>
      <c r="G77" s="123"/>
      <c r="H77" s="123"/>
      <c r="I77" s="123"/>
      <c r="J77" s="123"/>
      <c r="K77" s="123"/>
      <c r="L77" s="123"/>
      <c r="M77" s="123"/>
      <c r="N77" s="123"/>
      <c r="O77" s="123"/>
      <c r="P77" s="123"/>
      <c r="Q77" s="123"/>
      <c r="R77" s="123"/>
    </row>
    <row r="78" spans="1:21" s="125" customFormat="1" hidden="1" x14ac:dyDescent="0.2">
      <c r="A78" s="123"/>
      <c r="B78" s="123"/>
      <c r="C78" s="126" t="s">
        <v>19</v>
      </c>
      <c r="D78" s="123"/>
      <c r="E78" s="123"/>
      <c r="F78" s="124"/>
      <c r="G78" s="123"/>
      <c r="H78" s="123"/>
      <c r="I78" s="123"/>
      <c r="J78" s="123"/>
      <c r="K78" s="123"/>
      <c r="L78" s="123"/>
      <c r="M78" s="123"/>
      <c r="N78" s="123"/>
      <c r="O78" s="123"/>
      <c r="P78" s="123"/>
      <c r="Q78" s="123"/>
      <c r="R78" s="123"/>
    </row>
    <row r="79" spans="1:21" s="125" customFormat="1" hidden="1" x14ac:dyDescent="0.2">
      <c r="A79" s="123"/>
      <c r="B79" s="123"/>
      <c r="C79" s="127" t="s">
        <v>20</v>
      </c>
      <c r="D79" s="123" t="b">
        <v>0</v>
      </c>
      <c r="F79" s="124"/>
    </row>
    <row r="80" spans="1:21" s="125" customFormat="1" hidden="1" x14ac:dyDescent="0.2">
      <c r="A80" s="123"/>
      <c r="B80" s="123"/>
      <c r="C80" s="127" t="s">
        <v>21</v>
      </c>
      <c r="D80" s="123" t="b">
        <v>1</v>
      </c>
      <c r="F80" s="124"/>
      <c r="T80" s="128"/>
    </row>
    <row r="81" spans="1:20" s="125" customFormat="1" hidden="1" x14ac:dyDescent="0.2">
      <c r="A81" s="123"/>
      <c r="B81" s="123"/>
      <c r="C81" s="127"/>
      <c r="D81" s="123"/>
      <c r="F81" s="124"/>
      <c r="I81" s="123"/>
      <c r="J81" s="123"/>
      <c r="K81" s="123"/>
      <c r="L81" s="123"/>
      <c r="M81" s="123"/>
      <c r="N81" s="123"/>
      <c r="O81" s="123"/>
      <c r="P81" s="123"/>
      <c r="Q81" s="123"/>
      <c r="R81" s="123"/>
      <c r="T81" s="128"/>
    </row>
    <row r="82" spans="1:20" s="125" customFormat="1" hidden="1" x14ac:dyDescent="0.2">
      <c r="A82" s="123"/>
      <c r="B82" s="123"/>
      <c r="C82" s="126" t="s">
        <v>164</v>
      </c>
      <c r="D82" s="123"/>
      <c r="F82" s="124"/>
      <c r="I82" s="123"/>
      <c r="J82" s="123"/>
      <c r="K82" s="123"/>
      <c r="L82" s="123"/>
      <c r="M82" s="123"/>
      <c r="N82" s="123"/>
      <c r="O82" s="123"/>
      <c r="P82" s="123"/>
      <c r="Q82" s="123"/>
      <c r="R82" s="123"/>
      <c r="T82" s="128"/>
    </row>
    <row r="83" spans="1:20" s="125" customFormat="1" hidden="1" x14ac:dyDescent="0.2">
      <c r="A83" s="123"/>
      <c r="B83" s="123"/>
      <c r="C83" s="127" t="s">
        <v>165</v>
      </c>
      <c r="D83" s="123" t="b">
        <v>1</v>
      </c>
      <c r="F83" s="124"/>
      <c r="I83" s="123"/>
      <c r="J83" s="123"/>
      <c r="K83" s="123"/>
      <c r="L83" s="123"/>
      <c r="M83" s="123"/>
      <c r="N83" s="123"/>
      <c r="O83" s="123"/>
      <c r="P83" s="123"/>
      <c r="Q83" s="123"/>
      <c r="R83" s="123"/>
      <c r="T83" s="128"/>
    </row>
    <row r="84" spans="1:20" s="125" customFormat="1" hidden="1" x14ac:dyDescent="0.2">
      <c r="A84" s="123"/>
      <c r="B84" s="123"/>
      <c r="C84" s="127" t="s">
        <v>13</v>
      </c>
      <c r="D84" s="123" t="b">
        <v>0</v>
      </c>
      <c r="F84" s="124"/>
      <c r="I84" s="123"/>
      <c r="J84" s="123"/>
      <c r="K84" s="123"/>
      <c r="L84" s="123"/>
      <c r="M84" s="123"/>
      <c r="N84" s="123"/>
      <c r="O84" s="123"/>
      <c r="P84" s="123"/>
      <c r="Q84" s="123"/>
      <c r="R84" s="123"/>
      <c r="T84" s="128"/>
    </row>
    <row r="85" spans="1:20" s="125" customFormat="1" hidden="1" x14ac:dyDescent="0.2">
      <c r="A85" s="123"/>
      <c r="B85" s="123"/>
      <c r="C85" s="127"/>
      <c r="D85" s="123"/>
      <c r="E85" s="219"/>
      <c r="F85" s="129"/>
      <c r="G85" s="123"/>
      <c r="H85" s="123"/>
      <c r="I85" s="123"/>
      <c r="J85" s="123"/>
      <c r="K85" s="123"/>
      <c r="L85" s="123"/>
      <c r="M85" s="123"/>
      <c r="N85" s="123"/>
      <c r="O85" s="123"/>
      <c r="P85" s="123"/>
      <c r="Q85" s="123"/>
      <c r="R85" s="123"/>
      <c r="T85" s="128"/>
    </row>
    <row r="86" spans="1:20" s="131" customFormat="1" hidden="1" x14ac:dyDescent="0.2">
      <c r="A86" s="130"/>
      <c r="B86" s="130"/>
      <c r="C86" s="132" t="s">
        <v>24</v>
      </c>
      <c r="D86" s="133">
        <v>0</v>
      </c>
      <c r="F86" s="134" t="s">
        <v>8</v>
      </c>
      <c r="H86" s="135" t="s">
        <v>14</v>
      </c>
      <c r="I86" s="135"/>
      <c r="J86" s="135"/>
      <c r="K86" s="135"/>
      <c r="L86" s="135"/>
      <c r="M86" s="135"/>
      <c r="N86" s="135"/>
      <c r="O86" s="135"/>
      <c r="P86" s="135"/>
      <c r="Q86" s="135"/>
      <c r="R86" s="135"/>
    </row>
    <row r="87" spans="1:20" s="125" customFormat="1" hidden="1" x14ac:dyDescent="0.2">
      <c r="A87" s="123"/>
      <c r="B87" s="123"/>
      <c r="C87" s="132" t="s">
        <v>25</v>
      </c>
      <c r="D87" s="133">
        <v>100</v>
      </c>
      <c r="E87" s="127" t="s">
        <v>12</v>
      </c>
      <c r="F87" s="136">
        <f>ROUNDDOWN(25%*RAB/(1+Levier),2)</f>
        <v>0</v>
      </c>
      <c r="H87" s="144" t="str">
        <f>IF(OR(RAB="",Apport=0,ISNUMBER(Apport)=FALSE),"",IF(Apport&lt;=PlafondApport,"OUI","NON"))</f>
        <v/>
      </c>
      <c r="I87" s="137"/>
      <c r="J87" s="135"/>
      <c r="K87" s="135"/>
      <c r="L87" s="135"/>
      <c r="M87" s="135"/>
      <c r="N87" s="135"/>
      <c r="O87" s="135"/>
      <c r="P87" s="135"/>
      <c r="Q87" s="135"/>
      <c r="R87" s="135"/>
    </row>
    <row r="88" spans="1:20" s="139" customFormat="1" hidden="1" x14ac:dyDescent="0.2">
      <c r="A88" s="138"/>
      <c r="B88" s="138"/>
      <c r="D88" s="138"/>
      <c r="E88" s="140" t="s">
        <v>11</v>
      </c>
      <c r="F88" s="141">
        <f>ROUNDDOWN(2.5%*RAB/(1+Levier),2)</f>
        <v>0</v>
      </c>
      <c r="H88" s="145" t="str">
        <f>IF(OR(RAB="",Apport=0),"",IF(D83=TRUE,"OUI",IF(Apport&lt;=F88,"OUI","NON")))</f>
        <v/>
      </c>
      <c r="I88" s="142"/>
      <c r="J88" s="143"/>
      <c r="K88" s="143"/>
      <c r="L88" s="143"/>
      <c r="M88" s="143"/>
      <c r="N88" s="143"/>
      <c r="O88" s="143"/>
      <c r="P88" s="143"/>
      <c r="Q88" s="143"/>
      <c r="R88" s="143"/>
    </row>
  </sheetData>
  <sheetProtection algorithmName="SHA-512" hashValue="u+dvFFFUJzQuwaSctQRgwovvd4ibMsgQGW3VcZX8NEAqAm2SrqGmL10YY4yVRORZwvl0I1/wO+JT7+bZVTcRTg==" saltValue="rAAYqkCnWPNh5M+ouOaXhQ==" spinCount="100000" sheet="1" objects="1" scenarios="1" formatRows="0" selectLockedCells="1"/>
  <mergeCells count="21">
    <mergeCell ref="C9:N9"/>
    <mergeCell ref="C55:E56"/>
    <mergeCell ref="C11:O11"/>
    <mergeCell ref="B13:B14"/>
    <mergeCell ref="C19:O19"/>
    <mergeCell ref="E68:S68"/>
    <mergeCell ref="C25:F27"/>
    <mergeCell ref="L25:O27"/>
    <mergeCell ref="C47:F47"/>
    <mergeCell ref="C38:F40"/>
    <mergeCell ref="L38:O40"/>
    <mergeCell ref="L47:O47"/>
    <mergeCell ref="C58:F58"/>
    <mergeCell ref="H25:H27"/>
    <mergeCell ref="Q25:Q27"/>
    <mergeCell ref="J47:K47"/>
    <mergeCell ref="L55:Q56"/>
    <mergeCell ref="B64:S64"/>
    <mergeCell ref="C50:F50"/>
    <mergeCell ref="L60:S62"/>
    <mergeCell ref="F55:F56"/>
  </mergeCells>
  <conditionalFormatting sqref="I87">
    <cfRule type="expression" dxfId="36" priority="78">
      <formula>IF(I87="OUI",TRUE,FALSE)</formula>
    </cfRule>
  </conditionalFormatting>
  <conditionalFormatting sqref="I88:R88">
    <cfRule type="expression" dxfId="35" priority="42">
      <formula>IF(I88="OUI",TRUE,FALSE)</formula>
    </cfRule>
    <cfRule type="expression" dxfId="34" priority="43">
      <formula>IF(I88="",TRUE,FALSE)</formula>
    </cfRule>
  </conditionalFormatting>
  <conditionalFormatting sqref="M29:R29">
    <cfRule type="dataBar" priority="33">
      <dataBar>
        <cfvo type="num" val="0"/>
        <cfvo type="num" val="1"/>
        <color theme="2" tint="0.79998168889431442"/>
      </dataBar>
      <extLst>
        <ext xmlns:x14="http://schemas.microsoft.com/office/spreadsheetml/2009/9/main" uri="{B025F937-C7B1-47D3-B67F-A62EFF666E3E}">
          <x14:id>{419E96F9-C959-4A75-879A-E15FE411B3E9}</x14:id>
        </ext>
      </extLst>
    </cfRule>
  </conditionalFormatting>
  <conditionalFormatting sqref="H29:I29">
    <cfRule type="dataBar" priority="13">
      <dataBar>
        <cfvo type="num" val="0"/>
        <cfvo type="num" val="1"/>
        <color theme="2" tint="0.79998168889431442"/>
      </dataBar>
      <extLst>
        <ext xmlns:x14="http://schemas.microsoft.com/office/spreadsheetml/2009/9/main" uri="{B025F937-C7B1-47D3-B67F-A62EFF666E3E}">
          <x14:id>{DD2A959E-99BC-4465-A3A6-E8E08DD410E9}</x14:id>
        </ext>
      </extLst>
    </cfRule>
  </conditionalFormatting>
  <conditionalFormatting sqref="Q35:R35">
    <cfRule type="dataBar" priority="10">
      <dataBar>
        <cfvo type="num" val="0"/>
        <cfvo type="num" val="1"/>
        <color theme="2" tint="0.79998168889431442"/>
      </dataBar>
      <extLst>
        <ext xmlns:x14="http://schemas.microsoft.com/office/spreadsheetml/2009/9/main" uri="{B025F937-C7B1-47D3-B67F-A62EFF666E3E}">
          <x14:id>{A469DFEF-7043-4B47-801D-4E755AA7C631}</x14:id>
        </ext>
      </extLst>
    </cfRule>
  </conditionalFormatting>
  <conditionalFormatting sqref="H58">
    <cfRule type="expression" dxfId="33" priority="7">
      <formula>IF($H$58="",TRUE,FALSE)</formula>
    </cfRule>
  </conditionalFormatting>
  <conditionalFormatting sqref="B19">
    <cfRule type="iconSet" priority="5">
      <iconSet iconSet="3Symbols" showValue="0">
        <cfvo type="percent" val="0"/>
        <cfvo type="num" val="0"/>
        <cfvo type="num" val="100"/>
      </iconSet>
    </cfRule>
  </conditionalFormatting>
  <conditionalFormatting sqref="C19:O19">
    <cfRule type="expression" dxfId="32" priority="3">
      <formula>IF(OR(PlafondApport&lt;APmin_devise,AND(Apport&lt;&gt;"",RAB=""),Apport&gt;PlafondApport),TRUE,FALSE)</formula>
    </cfRule>
  </conditionalFormatting>
  <conditionalFormatting sqref="H25:H27">
    <cfRule type="expression" dxfId="31" priority="1">
      <formula>IF(Apport&gt;0,TRUE,FALSE)</formula>
    </cfRule>
  </conditionalFormatting>
  <dataValidations disablePrompts="1" count="2">
    <dataValidation type="decimal" operator="greaterThan" allowBlank="1" showInputMessage="1" showErrorMessage="1" error="Erreur de saisie. Veuillez recommencer." sqref="P11:R11 S11:S12" xr:uid="{EDDB2C29-1305-44A5-B2C9-40170F853670}">
      <formula1>0</formula1>
    </dataValidation>
    <dataValidation type="decimal" operator="greaterThan" showInputMessage="1" showErrorMessage="1" sqref="H56 H31" xr:uid="{49B06413-2024-400C-BD68-3E8DF14A3C95}">
      <formula1>0</formula1>
    </dataValidation>
  </dataValidations>
  <pageMargins left="0.7" right="0.7" top="0.75" bottom="0.75" header="0.3" footer="0.3"/>
  <pageSetup paperSize="9" orientation="portrait" r:id="rId1"/>
  <headerFooter>
    <oddFooter>&amp;L&amp;1#&amp;"Calibri"&amp;1&amp;KFFFFFFC1 - Public Natixis</oddFooter>
  </headerFooter>
  <ignoredErrors>
    <ignoredError sqref="H87 C38 L38 F87:F88" unlockedFormula="1"/>
  </ignoredErrors>
  <drawing r:id="rId2"/>
  <legacyDrawing r:id="rId3"/>
  <controls>
    <mc:AlternateContent xmlns:mc="http://schemas.openxmlformats.org/markup-compatibility/2006">
      <mc:Choice Requires="x14">
        <control shapeId="3200" r:id="rId4" name="OptionButton2">
          <controlPr defaultSize="0" autoLine="0" linkedCell="D84" r:id="rId5">
            <anchor moveWithCells="1">
              <from>
                <xdr:col>2</xdr:col>
                <xdr:colOff>9525</xdr:colOff>
                <xdr:row>13</xdr:row>
                <xdr:rowOff>19050</xdr:rowOff>
              </from>
              <to>
                <xdr:col>2</xdr:col>
                <xdr:colOff>152400</xdr:colOff>
                <xdr:row>14</xdr:row>
                <xdr:rowOff>9525</xdr:rowOff>
              </to>
            </anchor>
          </controlPr>
        </control>
      </mc:Choice>
      <mc:Fallback>
        <control shapeId="3200" r:id="rId4" name="OptionButton2"/>
      </mc:Fallback>
    </mc:AlternateContent>
    <mc:AlternateContent xmlns:mc="http://schemas.openxmlformats.org/markup-compatibility/2006">
      <mc:Choice Requires="x14">
        <control shapeId="3199" r:id="rId6" name="OptionButton1">
          <controlPr defaultSize="0" autoLine="0" linkedCell="D83" r:id="rId7">
            <anchor moveWithCells="1">
              <from>
                <xdr:col>2</xdr:col>
                <xdr:colOff>9525</xdr:colOff>
                <xdr:row>12</xdr:row>
                <xdr:rowOff>9525</xdr:rowOff>
              </from>
              <to>
                <xdr:col>2</xdr:col>
                <xdr:colOff>152400</xdr:colOff>
                <xdr:row>13</xdr:row>
                <xdr:rowOff>0</xdr:rowOff>
              </to>
            </anchor>
          </controlPr>
        </control>
      </mc:Choice>
      <mc:Fallback>
        <control shapeId="3199" r:id="rId6" name="OptionButton1"/>
      </mc:Fallback>
    </mc:AlternateContent>
    <mc:AlternateContent xmlns:mc="http://schemas.openxmlformats.org/markup-compatibility/2006">
      <mc:Choice Requires="x14">
        <control shapeId="3177" r:id="rId8" name="ScrollBar2">
          <controlPr defaultSize="0" autoLine="0" linkedCell="D86" r:id="rId9">
            <anchor moveWithCells="1">
              <from>
                <xdr:col>3</xdr:col>
                <xdr:colOff>9525</xdr:colOff>
                <xdr:row>40</xdr:row>
                <xdr:rowOff>19050</xdr:rowOff>
              </from>
              <to>
                <xdr:col>4</xdr:col>
                <xdr:colOff>1714500</xdr:colOff>
                <xdr:row>41</xdr:row>
                <xdr:rowOff>9525</xdr:rowOff>
              </to>
            </anchor>
          </controlPr>
        </control>
      </mc:Choice>
      <mc:Fallback>
        <control shapeId="3177" r:id="rId8" name="ScrollBar2"/>
      </mc:Fallback>
    </mc:AlternateContent>
    <mc:AlternateContent xmlns:mc="http://schemas.openxmlformats.org/markup-compatibility/2006">
      <mc:Choice Requires="x14">
        <control shapeId="3178" r:id="rId10" name="ScrollBar1">
          <controlPr defaultSize="0" autoLine="0" linkedCell="D87" r:id="rId11">
            <anchor moveWithCells="1">
              <from>
                <xdr:col>11</xdr:col>
                <xdr:colOff>123825</xdr:colOff>
                <xdr:row>40</xdr:row>
                <xdr:rowOff>19050</xdr:rowOff>
              </from>
              <to>
                <xdr:col>15</xdr:col>
                <xdr:colOff>57150</xdr:colOff>
                <xdr:row>41</xdr:row>
                <xdr:rowOff>9525</xdr:rowOff>
              </to>
            </anchor>
          </controlPr>
        </control>
      </mc:Choice>
      <mc:Fallback>
        <control shapeId="3178" r:id="rId10" name="ScrollBar1"/>
      </mc:Fallback>
    </mc:AlternateContent>
  </controls>
  <extLst>
    <ext xmlns:x14="http://schemas.microsoft.com/office/spreadsheetml/2009/9/main" uri="{78C0D931-6437-407d-A8EE-F0AAD7539E65}">
      <x14:conditionalFormattings>
        <x14:conditionalFormatting xmlns:xm="http://schemas.microsoft.com/office/excel/2006/main">
          <x14:cfRule type="dataBar" id="{419E96F9-C959-4A75-879A-E15FE411B3E9}">
            <x14:dataBar minLength="0" maxLength="100" gradient="0">
              <x14:cfvo type="num">
                <xm:f>0</xm:f>
              </x14:cfvo>
              <x14:cfvo type="num">
                <xm:f>1</xm:f>
              </x14:cfvo>
              <x14:negativeFillColor rgb="FFFF0000"/>
              <x14:axisColor rgb="FF000000"/>
            </x14:dataBar>
          </x14:cfRule>
          <xm:sqref>M29:R29</xm:sqref>
        </x14:conditionalFormatting>
        <x14:conditionalFormatting xmlns:xm="http://schemas.microsoft.com/office/excel/2006/main">
          <x14:cfRule type="dataBar" id="{DD2A959E-99BC-4465-A3A6-E8E08DD410E9}">
            <x14:dataBar minLength="0" maxLength="100" gradient="0">
              <x14:cfvo type="num">
                <xm:f>0</xm:f>
              </x14:cfvo>
              <x14:cfvo type="num">
                <xm:f>1</xm:f>
              </x14:cfvo>
              <x14:negativeFillColor rgb="FFFF0000"/>
              <x14:axisColor rgb="FF000000"/>
            </x14:dataBar>
          </x14:cfRule>
          <xm:sqref>H29:I29</xm:sqref>
        </x14:conditionalFormatting>
        <x14:conditionalFormatting xmlns:xm="http://schemas.microsoft.com/office/excel/2006/main">
          <x14:cfRule type="dataBar" id="{A469DFEF-7043-4B47-801D-4E755AA7C631}">
            <x14:dataBar minLength="0" maxLength="100" gradient="0">
              <x14:cfvo type="num">
                <xm:f>0</xm:f>
              </x14:cfvo>
              <x14:cfvo type="num">
                <xm:f>1</xm:f>
              </x14:cfvo>
              <x14:negativeFillColor rgb="FFFF0000"/>
              <x14:axisColor rgb="FF000000"/>
            </x14:dataBar>
          </x14:cfRule>
          <xm:sqref>Q35:R35</xm:sqref>
        </x14:conditionalFormatting>
      </x14:conditionalFormattings>
    </ext>
    <ext xmlns:x14="http://schemas.microsoft.com/office/spreadsheetml/2009/9/main" uri="{CCE6A557-97BC-4b89-ADB6-D9C93CAAB3DF}">
      <x14:dataValidations xmlns:xm="http://schemas.microsoft.com/office/excel/2006/main" disablePrompts="1" count="2">
        <x14:dataValidation type="decimal" allowBlank="1" xr:uid="{BFFC71E3-390D-4C78-99F6-9F86D72796C2}">
          <x14:formula1>
            <xm:f>Data!C12</xm:f>
          </x14:formula1>
          <x14:formula2>
            <xm:f>S16</xm:f>
          </x14:formula2>
          <xm:sqref>I25</xm:sqref>
        </x14:dataValidation>
        <x14:dataValidation type="decimal" allowBlank="1" showInputMessage="1" showErrorMessage="1" error="Le montant d'apport personnel que vous avez saisi ne respecte pas les limites d'investissement." xr:uid="{96ADBDF1-6D2A-4772-99D0-A648BA4FAC04}">
          <x14:formula1>
            <xm:f>Data!C17</xm:f>
          </x14:formula1>
          <x14:formula2>
            <xm:f>Q16</xm:f>
          </x14:formula2>
          <xm:sqref>H25:H27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B1:I60"/>
  <sheetViews>
    <sheetView zoomScale="115" zoomScaleNormal="115" workbookViewId="0">
      <selection activeCell="C2" sqref="C2"/>
    </sheetView>
  </sheetViews>
  <sheetFormatPr baseColWidth="10" defaultColWidth="12" defaultRowHeight="11.25" x14ac:dyDescent="0.2"/>
  <cols>
    <col min="1" max="1" width="4.83203125" style="1" customWidth="1"/>
    <col min="2" max="2" width="26.83203125" style="1" customWidth="1"/>
    <col min="3" max="3" width="17.33203125" style="1" customWidth="1"/>
    <col min="4" max="4" width="12" style="1"/>
    <col min="5" max="5" width="14.6640625" style="1" customWidth="1"/>
    <col min="6" max="6" width="16.5" style="1" bestFit="1" customWidth="1"/>
    <col min="7" max="7" width="15.6640625" style="1" customWidth="1"/>
    <col min="8" max="8" width="28" style="1" bestFit="1" customWidth="1"/>
    <col min="9" max="9" width="19.6640625" style="1" customWidth="1"/>
    <col min="10" max="10" width="16.6640625" style="1" bestFit="1" customWidth="1"/>
    <col min="11" max="12" width="17.5" style="1" bestFit="1" customWidth="1"/>
    <col min="13" max="16384" width="12" style="1"/>
  </cols>
  <sheetData>
    <row r="1" spans="2:4" x14ac:dyDescent="0.2">
      <c r="C1" s="39"/>
    </row>
    <row r="2" spans="2:4" x14ac:dyDescent="0.2">
      <c r="B2" s="42" t="s">
        <v>84</v>
      </c>
      <c r="C2" s="80" t="s">
        <v>38</v>
      </c>
    </row>
    <row r="3" spans="2:4" x14ac:dyDescent="0.2">
      <c r="B3" s="42" t="s">
        <v>31</v>
      </c>
      <c r="C3" s="77" t="str">
        <f>INDEX(C36:C60,MATCH(C2,B36:B60,0),1)</f>
        <v>EUR</v>
      </c>
    </row>
    <row r="4" spans="2:4" x14ac:dyDescent="0.2">
      <c r="B4" s="42" t="s">
        <v>28</v>
      </c>
      <c r="C4" s="77"/>
    </row>
    <row r="5" spans="2:4" x14ac:dyDescent="0.2">
      <c r="B5" s="42" t="str">
        <f>IF(C3&lt;&gt;"EUR","Sens change","")</f>
        <v/>
      </c>
      <c r="C5" s="78" t="str">
        <f>INDEX(F36:F60,MATCH(C2,B36:B60,0),1)</f>
        <v/>
      </c>
    </row>
    <row r="6" spans="2:4" x14ac:dyDescent="0.2">
      <c r="B6" s="42" t="str">
        <f>IF(C3&lt;&gt;"EUR","Change initial indicatif : 1 "&amp;IF(C5="Ccy/EUR",C3,"EUR")&amp;" =","Change")</f>
        <v>Change</v>
      </c>
      <c r="C6" s="78">
        <f>IF(Currency_code="EUR",1,IF(C5="Ccy/EUR",ROUND(1/INDEX(E36:E60,MATCH(C2,B36:B60,0),1),2),ROUND(INDEX(E36:E60,MATCH(C2,B36:B60,0),1),0)))</f>
        <v>1</v>
      </c>
    </row>
    <row r="7" spans="2:4" x14ac:dyDescent="0.2">
      <c r="B7" s="42" t="s">
        <v>87</v>
      </c>
      <c r="C7" s="78" t="str">
        <f>INDEX(G36:G60,MATCH(C2,B36:B60,0),1)</f>
        <v>normal</v>
      </c>
    </row>
    <row r="9" spans="2:4" x14ac:dyDescent="0.2">
      <c r="B9" s="41" t="s">
        <v>22</v>
      </c>
      <c r="C9" s="5">
        <v>0.2</v>
      </c>
    </row>
    <row r="10" spans="2:4" x14ac:dyDescent="0.2">
      <c r="B10" s="42" t="s">
        <v>0</v>
      </c>
      <c r="C10" s="6">
        <v>5</v>
      </c>
      <c r="D10" s="37" t="s">
        <v>17</v>
      </c>
    </row>
    <row r="11" spans="2:4" x14ac:dyDescent="0.2">
      <c r="B11" s="41" t="s">
        <v>6</v>
      </c>
      <c r="C11" s="79">
        <f>INDEX(I36:I60,MATCH(C2,B36:B60,0),1)</f>
        <v>5.0999999999999996</v>
      </c>
    </row>
    <row r="12" spans="2:4" x14ac:dyDescent="0.2">
      <c r="B12" s="42" t="s">
        <v>7</v>
      </c>
      <c r="C12" s="7">
        <v>44768</v>
      </c>
    </row>
    <row r="13" spans="2:4" x14ac:dyDescent="0.2">
      <c r="B13" s="42" t="s">
        <v>9</v>
      </c>
      <c r="C13" s="7">
        <v>46594</v>
      </c>
    </row>
    <row r="14" spans="2:4" x14ac:dyDescent="0.2">
      <c r="B14" s="42" t="s">
        <v>18</v>
      </c>
      <c r="C14" s="8">
        <f>(C13-C12)/365</f>
        <v>5.0027397260273974</v>
      </c>
    </row>
    <row r="16" spans="2:4" x14ac:dyDescent="0.2">
      <c r="B16" s="42" t="s">
        <v>29</v>
      </c>
      <c r="C16" s="9">
        <v>10</v>
      </c>
    </row>
    <row r="17" spans="2:6" x14ac:dyDescent="0.2">
      <c r="B17" s="42" t="s">
        <v>30</v>
      </c>
      <c r="C17" s="242">
        <f>IF(Currency_code="EUR",APmin,IF(Hyp_initialFX="",ROUNDUP(APmin*IF(Currency_par="Ccy/EUR",1/Currency_initialFX,Currency_initialFX),2),ROUNDUP(APmin*IF(Currency_par="Ccy/EUR",1/Hyp_initialFX,Hyp_initialFX),2)))</f>
        <v>10</v>
      </c>
    </row>
    <row r="20" spans="2:6" x14ac:dyDescent="0.2">
      <c r="B20" s="40" t="s">
        <v>15</v>
      </c>
    </row>
    <row r="21" spans="2:6" x14ac:dyDescent="0.2">
      <c r="B21" s="43" t="s">
        <v>16</v>
      </c>
      <c r="C21" s="43" t="s">
        <v>3</v>
      </c>
      <c r="D21" s="43" t="s">
        <v>4</v>
      </c>
      <c r="E21" s="44" t="s">
        <v>10</v>
      </c>
      <c r="F21" s="43" t="s">
        <v>5</v>
      </c>
    </row>
    <row r="22" spans="2:6" x14ac:dyDescent="0.2">
      <c r="B22" s="45" t="s">
        <v>1</v>
      </c>
      <c r="C22" s="10">
        <v>0</v>
      </c>
      <c r="D22" s="10">
        <v>250</v>
      </c>
      <c r="E22" s="11">
        <v>0.6</v>
      </c>
      <c r="F22" s="12">
        <f>(D22-C22)*E22</f>
        <v>150</v>
      </c>
    </row>
    <row r="23" spans="2:6" x14ac:dyDescent="0.2">
      <c r="B23" s="45" t="s">
        <v>2</v>
      </c>
      <c r="C23" s="12">
        <f>D22</f>
        <v>250</v>
      </c>
      <c r="D23" s="10">
        <v>4000</v>
      </c>
      <c r="E23" s="11">
        <v>0</v>
      </c>
      <c r="F23" s="12">
        <f>(D23-C23)*E23</f>
        <v>0</v>
      </c>
    </row>
    <row r="24" spans="2:6" x14ac:dyDescent="0.2">
      <c r="C24" s="38"/>
      <c r="D24" s="38"/>
      <c r="E24" s="38"/>
      <c r="F24" s="13">
        <f>F22+F23</f>
        <v>150</v>
      </c>
    </row>
    <row r="26" spans="2:6" x14ac:dyDescent="0.2">
      <c r="B26" s="40" t="s">
        <v>90</v>
      </c>
    </row>
    <row r="27" spans="2:6" x14ac:dyDescent="0.2">
      <c r="B27" s="94" t="s">
        <v>33</v>
      </c>
      <c r="C27" s="81" t="s">
        <v>6</v>
      </c>
    </row>
    <row r="28" spans="2:6" x14ac:dyDescent="0.2">
      <c r="B28" s="95" t="s">
        <v>41</v>
      </c>
      <c r="C28" s="96">
        <v>5.7</v>
      </c>
    </row>
    <row r="29" spans="2:6" x14ac:dyDescent="0.2">
      <c r="B29" s="97" t="s">
        <v>39</v>
      </c>
      <c r="C29" s="96">
        <v>5.0999999999999996</v>
      </c>
    </row>
    <row r="30" spans="2:6" x14ac:dyDescent="0.2">
      <c r="B30" s="97" t="s">
        <v>53</v>
      </c>
      <c r="C30" s="96">
        <v>8.5</v>
      </c>
    </row>
    <row r="31" spans="2:6" x14ac:dyDescent="0.2">
      <c r="B31" s="97" t="s">
        <v>36</v>
      </c>
      <c r="C31" s="96">
        <v>3.5</v>
      </c>
    </row>
    <row r="32" spans="2:6" x14ac:dyDescent="0.2">
      <c r="B32" s="98" t="s">
        <v>48</v>
      </c>
      <c r="C32" s="99">
        <v>3.5</v>
      </c>
    </row>
    <row r="35" spans="2:9" s="86" customFormat="1" ht="22.5" x14ac:dyDescent="0.2">
      <c r="B35" s="84" t="s">
        <v>32</v>
      </c>
      <c r="C35" s="85" t="s">
        <v>83</v>
      </c>
      <c r="D35" s="85" t="s">
        <v>82</v>
      </c>
      <c r="E35" s="81" t="s">
        <v>85</v>
      </c>
      <c r="F35" s="85" t="s">
        <v>86</v>
      </c>
      <c r="G35" s="81" t="s">
        <v>87</v>
      </c>
      <c r="H35" s="81" t="s">
        <v>34</v>
      </c>
      <c r="I35" s="81" t="s">
        <v>6</v>
      </c>
    </row>
    <row r="36" spans="2:9" s="89" customFormat="1" x14ac:dyDescent="0.2">
      <c r="B36" s="87" t="s">
        <v>35</v>
      </c>
      <c r="C36" s="88" t="s">
        <v>37</v>
      </c>
      <c r="E36" s="90">
        <v>1.4562299999999999</v>
      </c>
      <c r="F36" s="88" t="str">
        <f t="shared" ref="F36:F60" si="0">IF(C36="EUR","",IF(E36&gt;20,"EUR/Ccy","Ccy/EUR"))</f>
        <v>Ccy/EUR</v>
      </c>
      <c r="G36" s="88" t="s">
        <v>88</v>
      </c>
      <c r="H36" s="83" t="s">
        <v>36</v>
      </c>
      <c r="I36" s="88">
        <f>VLOOKUP(H36,$B$28:$C$32,2,FALSE)</f>
        <v>3.5</v>
      </c>
    </row>
    <row r="37" spans="2:9" s="89" customFormat="1" x14ac:dyDescent="0.2">
      <c r="B37" s="87" t="s">
        <v>38</v>
      </c>
      <c r="C37" s="88" t="s">
        <v>23</v>
      </c>
      <c r="E37" s="91" t="s">
        <v>129</v>
      </c>
      <c r="F37" s="88" t="str">
        <f t="shared" si="0"/>
        <v/>
      </c>
      <c r="G37" s="88" t="s">
        <v>88</v>
      </c>
      <c r="H37" s="83" t="s">
        <v>39</v>
      </c>
      <c r="I37" s="88">
        <f t="shared" ref="I37:I60" si="1">VLOOKUP(H37,$B$28:$C$32,2,FALSE)</f>
        <v>5.0999999999999996</v>
      </c>
    </row>
    <row r="38" spans="2:9" s="89" customFormat="1" x14ac:dyDescent="0.2">
      <c r="B38" s="87" t="s">
        <v>40</v>
      </c>
      <c r="C38" s="88" t="s">
        <v>42</v>
      </c>
      <c r="E38" s="90">
        <v>5.1650999999999998</v>
      </c>
      <c r="F38" s="88" t="str">
        <f t="shared" si="0"/>
        <v>Ccy/EUR</v>
      </c>
      <c r="G38" s="88" t="s">
        <v>88</v>
      </c>
      <c r="H38" s="92" t="s">
        <v>41</v>
      </c>
      <c r="I38" s="88">
        <f t="shared" si="1"/>
        <v>5.7</v>
      </c>
    </row>
    <row r="39" spans="2:9" s="89" customFormat="1" x14ac:dyDescent="0.2">
      <c r="B39" s="87" t="s">
        <v>43</v>
      </c>
      <c r="C39" s="88" t="s">
        <v>44</v>
      </c>
      <c r="E39" s="90">
        <v>1.3706400000000001</v>
      </c>
      <c r="F39" s="88" t="str">
        <f t="shared" si="0"/>
        <v>Ccy/EUR</v>
      </c>
      <c r="G39" s="88" t="s">
        <v>88</v>
      </c>
      <c r="H39" s="83" t="s">
        <v>39</v>
      </c>
      <c r="I39" s="88">
        <f t="shared" si="1"/>
        <v>5.0999999999999996</v>
      </c>
    </row>
    <row r="40" spans="2:9" s="89" customFormat="1" x14ac:dyDescent="0.2">
      <c r="B40" s="87" t="s">
        <v>45</v>
      </c>
      <c r="C40" s="88" t="s">
        <v>46</v>
      </c>
      <c r="E40" s="90">
        <v>876.48</v>
      </c>
      <c r="F40" s="88" t="str">
        <f t="shared" si="0"/>
        <v>EUR/Ccy</v>
      </c>
      <c r="G40" s="88" t="s">
        <v>88</v>
      </c>
      <c r="H40" s="83" t="s">
        <v>36</v>
      </c>
      <c r="I40" s="88">
        <f t="shared" si="1"/>
        <v>3.5</v>
      </c>
    </row>
    <row r="41" spans="2:9" s="89" customFormat="1" x14ac:dyDescent="0.2">
      <c r="B41" s="87" t="s">
        <v>47</v>
      </c>
      <c r="C41" s="88" t="s">
        <v>49</v>
      </c>
      <c r="E41" s="90">
        <v>6.9337</v>
      </c>
      <c r="F41" s="88" t="str">
        <f t="shared" si="0"/>
        <v>Ccy/EUR</v>
      </c>
      <c r="G41" s="88" t="s">
        <v>88</v>
      </c>
      <c r="H41" s="83" t="s">
        <v>48</v>
      </c>
      <c r="I41" s="88">
        <f t="shared" si="1"/>
        <v>3.5</v>
      </c>
    </row>
    <row r="42" spans="2:9" s="89" customFormat="1" x14ac:dyDescent="0.2">
      <c r="B42" s="87" t="s">
        <v>50</v>
      </c>
      <c r="C42" s="88" t="s">
        <v>51</v>
      </c>
      <c r="E42" s="90">
        <v>4104.8999999999996</v>
      </c>
      <c r="F42" s="88" t="str">
        <f t="shared" si="0"/>
        <v>EUR/Ccy</v>
      </c>
      <c r="G42" s="93" t="s">
        <v>89</v>
      </c>
      <c r="H42" s="83" t="s">
        <v>41</v>
      </c>
      <c r="I42" s="88">
        <f t="shared" si="1"/>
        <v>5.7</v>
      </c>
    </row>
    <row r="43" spans="2:9" s="89" customFormat="1" x14ac:dyDescent="0.2">
      <c r="B43" s="87" t="s">
        <v>52</v>
      </c>
      <c r="C43" s="88" t="s">
        <v>23</v>
      </c>
      <c r="E43" s="91" t="s">
        <v>129</v>
      </c>
      <c r="F43" s="88" t="str">
        <f t="shared" si="0"/>
        <v/>
      </c>
      <c r="G43" s="88" t="s">
        <v>88</v>
      </c>
      <c r="H43" s="83" t="s">
        <v>53</v>
      </c>
      <c r="I43" s="88">
        <f t="shared" si="1"/>
        <v>8.5</v>
      </c>
    </row>
    <row r="44" spans="2:9" s="89" customFormat="1" x14ac:dyDescent="0.2">
      <c r="B44" s="87" t="s">
        <v>54</v>
      </c>
      <c r="C44" s="88" t="s">
        <v>23</v>
      </c>
      <c r="E44" s="91" t="s">
        <v>129</v>
      </c>
      <c r="F44" s="88" t="str">
        <f t="shared" si="0"/>
        <v/>
      </c>
      <c r="G44" s="88" t="s">
        <v>88</v>
      </c>
      <c r="H44" s="82" t="s">
        <v>41</v>
      </c>
      <c r="I44" s="88">
        <f t="shared" si="1"/>
        <v>5.7</v>
      </c>
    </row>
    <row r="45" spans="2:9" s="89" customFormat="1" x14ac:dyDescent="0.2">
      <c r="B45" s="87" t="s">
        <v>55</v>
      </c>
      <c r="C45" s="88" t="s">
        <v>56</v>
      </c>
      <c r="E45" s="90">
        <v>8.2213999999999992</v>
      </c>
      <c r="F45" s="88" t="str">
        <f t="shared" si="0"/>
        <v>Ccy/EUR</v>
      </c>
      <c r="G45" s="88" t="s">
        <v>88</v>
      </c>
      <c r="H45" s="82" t="s">
        <v>41</v>
      </c>
      <c r="I45" s="88">
        <f t="shared" si="1"/>
        <v>5.7</v>
      </c>
    </row>
    <row r="46" spans="2:9" s="89" customFormat="1" x14ac:dyDescent="0.2">
      <c r="B46" s="87" t="s">
        <v>57</v>
      </c>
      <c r="C46" s="88" t="s">
        <v>23</v>
      </c>
      <c r="E46" s="91" t="s">
        <v>129</v>
      </c>
      <c r="F46" s="88" t="str">
        <f t="shared" si="0"/>
        <v/>
      </c>
      <c r="G46" s="88" t="s">
        <v>88</v>
      </c>
      <c r="H46" s="83" t="s">
        <v>48</v>
      </c>
      <c r="I46" s="88">
        <f t="shared" si="1"/>
        <v>3.5</v>
      </c>
    </row>
    <row r="47" spans="2:9" s="89" customFormat="1" x14ac:dyDescent="0.2">
      <c r="B47" s="87" t="s">
        <v>58</v>
      </c>
      <c r="C47" s="88" t="s">
        <v>23</v>
      </c>
      <c r="E47" s="91" t="s">
        <v>129</v>
      </c>
      <c r="F47" s="88" t="str">
        <f t="shared" si="0"/>
        <v/>
      </c>
      <c r="G47" s="88" t="s">
        <v>88</v>
      </c>
      <c r="H47" s="83" t="s">
        <v>36</v>
      </c>
      <c r="I47" s="88">
        <f t="shared" si="1"/>
        <v>3.5</v>
      </c>
    </row>
    <row r="48" spans="2:9" s="89" customFormat="1" x14ac:dyDescent="0.2">
      <c r="B48" s="87" t="s">
        <v>59</v>
      </c>
      <c r="C48" s="88" t="s">
        <v>60</v>
      </c>
      <c r="E48" s="90">
        <v>655.94200000000001</v>
      </c>
      <c r="F48" s="88" t="str">
        <f t="shared" si="0"/>
        <v>EUR/Ccy</v>
      </c>
      <c r="G48" s="93" t="s">
        <v>89</v>
      </c>
      <c r="H48" s="82" t="s">
        <v>41</v>
      </c>
      <c r="I48" s="88">
        <f t="shared" si="1"/>
        <v>5.7</v>
      </c>
    </row>
    <row r="49" spans="2:9" s="89" customFormat="1" x14ac:dyDescent="0.2">
      <c r="B49" s="87" t="s">
        <v>61</v>
      </c>
      <c r="C49" s="88" t="s">
        <v>62</v>
      </c>
      <c r="E49" s="90">
        <v>134.88</v>
      </c>
      <c r="F49" s="88" t="str">
        <f t="shared" si="0"/>
        <v>EUR/Ccy</v>
      </c>
      <c r="G49" s="88" t="s">
        <v>88</v>
      </c>
      <c r="H49" s="83" t="s">
        <v>36</v>
      </c>
      <c r="I49" s="88">
        <f t="shared" si="1"/>
        <v>3.5</v>
      </c>
    </row>
    <row r="50" spans="2:9" s="89" customFormat="1" x14ac:dyDescent="0.2">
      <c r="B50" s="87" t="s">
        <v>63</v>
      </c>
      <c r="C50" s="88" t="s">
        <v>64</v>
      </c>
      <c r="E50" s="90">
        <v>1.0886</v>
      </c>
      <c r="F50" s="88" t="str">
        <f t="shared" si="0"/>
        <v>Ccy/EUR</v>
      </c>
      <c r="G50" s="88" t="s">
        <v>88</v>
      </c>
      <c r="H50" s="82" t="s">
        <v>41</v>
      </c>
      <c r="I50" s="88">
        <f t="shared" si="1"/>
        <v>5.7</v>
      </c>
    </row>
    <row r="51" spans="2:9" s="89" customFormat="1" x14ac:dyDescent="0.2">
      <c r="B51" s="87" t="s">
        <v>65</v>
      </c>
      <c r="C51" s="88" t="s">
        <v>66</v>
      </c>
      <c r="E51" s="90">
        <v>10.602399999999999</v>
      </c>
      <c r="F51" s="88" t="str">
        <f t="shared" si="0"/>
        <v>Ccy/EUR</v>
      </c>
      <c r="G51" s="88" t="s">
        <v>88</v>
      </c>
      <c r="H51" s="82" t="s">
        <v>41</v>
      </c>
      <c r="I51" s="88">
        <f t="shared" si="1"/>
        <v>5.7</v>
      </c>
    </row>
    <row r="52" spans="2:9" s="89" customFormat="1" x14ac:dyDescent="0.2">
      <c r="B52" s="87" t="s">
        <v>67</v>
      </c>
      <c r="C52" s="88" t="s">
        <v>26</v>
      </c>
      <c r="E52" s="90">
        <v>1.5795999999999999</v>
      </c>
      <c r="F52" s="88" t="str">
        <f t="shared" si="0"/>
        <v>Ccy/EUR</v>
      </c>
      <c r="G52" s="88" t="s">
        <v>88</v>
      </c>
      <c r="H52" s="82" t="s">
        <v>41</v>
      </c>
      <c r="I52" s="88">
        <f t="shared" si="1"/>
        <v>5.7</v>
      </c>
    </row>
    <row r="53" spans="2:9" s="89" customFormat="1" x14ac:dyDescent="0.2">
      <c r="B53" s="87" t="s">
        <v>68</v>
      </c>
      <c r="C53" s="88" t="s">
        <v>69</v>
      </c>
      <c r="E53" s="90">
        <v>9.5907</v>
      </c>
      <c r="F53" s="88" t="str">
        <f t="shared" si="0"/>
        <v>Ccy/EUR</v>
      </c>
      <c r="G53" s="88" t="s">
        <v>88</v>
      </c>
      <c r="H53" s="83" t="s">
        <v>39</v>
      </c>
      <c r="I53" s="88">
        <f t="shared" si="1"/>
        <v>5.0999999999999996</v>
      </c>
    </row>
    <row r="54" spans="2:9" s="89" customFormat="1" x14ac:dyDescent="0.2">
      <c r="B54" s="87" t="s">
        <v>70</v>
      </c>
      <c r="C54" s="88" t="s">
        <v>71</v>
      </c>
      <c r="E54" s="90">
        <v>4.0351999999999997</v>
      </c>
      <c r="F54" s="88" t="str">
        <f t="shared" si="0"/>
        <v>Ccy/EUR</v>
      </c>
      <c r="G54" s="88" t="s">
        <v>88</v>
      </c>
      <c r="H54" s="82" t="s">
        <v>41</v>
      </c>
      <c r="I54" s="88">
        <f t="shared" si="1"/>
        <v>5.7</v>
      </c>
    </row>
    <row r="55" spans="2:9" s="89" customFormat="1" x14ac:dyDescent="0.2">
      <c r="B55" s="87" t="s">
        <v>72</v>
      </c>
      <c r="C55" s="88" t="s">
        <v>73</v>
      </c>
      <c r="E55" s="90">
        <v>1331.19</v>
      </c>
      <c r="F55" s="88" t="str">
        <f t="shared" si="0"/>
        <v>EUR/Ccy</v>
      </c>
      <c r="G55" s="93" t="s">
        <v>89</v>
      </c>
      <c r="H55" s="83" t="s">
        <v>48</v>
      </c>
      <c r="I55" s="88">
        <f t="shared" si="1"/>
        <v>3.5</v>
      </c>
    </row>
    <row r="56" spans="2:9" s="89" customFormat="1" x14ac:dyDescent="0.2">
      <c r="B56" s="87" t="s">
        <v>74</v>
      </c>
      <c r="C56" s="88" t="s">
        <v>23</v>
      </c>
      <c r="E56" s="91" t="s">
        <v>129</v>
      </c>
      <c r="F56" s="88" t="str">
        <f t="shared" si="0"/>
        <v/>
      </c>
      <c r="G56" s="88" t="s">
        <v>88</v>
      </c>
      <c r="H56" s="82" t="s">
        <v>41</v>
      </c>
      <c r="I56" s="88">
        <f t="shared" si="1"/>
        <v>5.7</v>
      </c>
    </row>
    <row r="57" spans="2:9" s="89" customFormat="1" x14ac:dyDescent="0.2">
      <c r="B57" s="87" t="s">
        <v>75</v>
      </c>
      <c r="C57" s="88" t="s">
        <v>76</v>
      </c>
      <c r="E57" s="90">
        <v>10.2911</v>
      </c>
      <c r="F57" s="88" t="str">
        <f t="shared" si="0"/>
        <v>Ccy/EUR</v>
      </c>
      <c r="G57" s="88" t="s">
        <v>88</v>
      </c>
      <c r="H57" s="83" t="s">
        <v>48</v>
      </c>
      <c r="I57" s="88">
        <f t="shared" si="1"/>
        <v>3.5</v>
      </c>
    </row>
    <row r="58" spans="2:9" s="89" customFormat="1" x14ac:dyDescent="0.2">
      <c r="B58" s="87" t="s">
        <v>77</v>
      </c>
      <c r="C58" s="88" t="s">
        <v>78</v>
      </c>
      <c r="E58" s="90">
        <v>1.0157499999999999</v>
      </c>
      <c r="F58" s="88" t="str">
        <f t="shared" si="0"/>
        <v>Ccy/EUR</v>
      </c>
      <c r="G58" s="88" t="s">
        <v>88</v>
      </c>
      <c r="H58" s="83" t="s">
        <v>39</v>
      </c>
      <c r="I58" s="88">
        <f t="shared" si="1"/>
        <v>5.0999999999999996</v>
      </c>
    </row>
    <row r="59" spans="2:9" s="89" customFormat="1" x14ac:dyDescent="0.2">
      <c r="B59" s="87" t="s">
        <v>79</v>
      </c>
      <c r="C59" s="88" t="s">
        <v>80</v>
      </c>
      <c r="E59" s="90">
        <v>16.067</v>
      </c>
      <c r="F59" s="88" t="str">
        <f t="shared" si="0"/>
        <v>Ccy/EUR</v>
      </c>
      <c r="G59" s="88" t="s">
        <v>88</v>
      </c>
      <c r="H59" s="82" t="s">
        <v>41</v>
      </c>
      <c r="I59" s="88">
        <f t="shared" si="1"/>
        <v>5.7</v>
      </c>
    </row>
    <row r="60" spans="2:9" s="89" customFormat="1" x14ac:dyDescent="0.2">
      <c r="B60" s="87" t="s">
        <v>81</v>
      </c>
      <c r="C60" s="88" t="s">
        <v>64</v>
      </c>
      <c r="E60" s="90">
        <v>1.0886</v>
      </c>
      <c r="F60" s="88" t="str">
        <f t="shared" si="0"/>
        <v>Ccy/EUR</v>
      </c>
      <c r="G60" s="88" t="s">
        <v>88</v>
      </c>
      <c r="H60" s="83" t="s">
        <v>36</v>
      </c>
      <c r="I60" s="88">
        <f t="shared" si="1"/>
        <v>3.5</v>
      </c>
    </row>
  </sheetData>
  <conditionalFormatting sqref="B35">
    <cfRule type="cellIs" dxfId="30" priority="36" stopIfTrue="1" operator="equal">
      <formula>"N"</formula>
    </cfRule>
  </conditionalFormatting>
  <conditionalFormatting sqref="H36:H60">
    <cfRule type="expression" dxfId="29" priority="26">
      <formula>IF(H36="FCPE Nexans Plus 2022 C",TRUE,FALSE)</formula>
    </cfRule>
    <cfRule type="expression" dxfId="28" priority="27">
      <formula>IF(H36="FCPE Nexans Plus 2022 B",TRUE,FALSE)</formula>
    </cfRule>
    <cfRule type="expression" dxfId="27" priority="28">
      <formula>IF(H36="FCPE Nexans Plus 2022 A",TRUE,FALSE)</formula>
    </cfRule>
    <cfRule type="expression" dxfId="26" priority="29">
      <formula>IF(H36="Direct+SAR",TRUE,FALSE)</formula>
    </cfRule>
    <cfRule type="expression" dxfId="25" priority="30">
      <formula>IF(H36="FCPE+SAR",TRUE,FALSE)</formula>
    </cfRule>
  </conditionalFormatting>
  <conditionalFormatting sqref="B28">
    <cfRule type="expression" dxfId="24" priority="21">
      <formula>IF(B28="FCPE Nexans Plus 2022 C",TRUE,FALSE)</formula>
    </cfRule>
    <cfRule type="expression" dxfId="23" priority="22">
      <formula>IF(B28="FCPE Nexans Plus 2022 B",TRUE,FALSE)</formula>
    </cfRule>
    <cfRule type="expression" dxfId="22" priority="23">
      <formula>IF(B28="FCPE Nexans Plus 2022 A",TRUE,FALSE)</formula>
    </cfRule>
    <cfRule type="expression" dxfId="21" priority="24">
      <formula>IF(B28="Direct+SAR",TRUE,FALSE)</formula>
    </cfRule>
    <cfRule type="expression" dxfId="20" priority="25">
      <formula>IF(B28="FCPE+SAR",TRUE,FALSE)</formula>
    </cfRule>
  </conditionalFormatting>
  <conditionalFormatting sqref="B29">
    <cfRule type="expression" dxfId="19" priority="16">
      <formula>IF(B29="FCPE Nexans Plus 2022 C",TRUE,FALSE)</formula>
    </cfRule>
    <cfRule type="expression" dxfId="18" priority="17">
      <formula>IF(B29="FCPE Nexans Plus 2022 B",TRUE,FALSE)</formula>
    </cfRule>
    <cfRule type="expression" dxfId="17" priority="18">
      <formula>IF(B29="FCPE Nexans Plus 2022 A",TRUE,FALSE)</formula>
    </cfRule>
    <cfRule type="expression" dxfId="16" priority="19">
      <formula>IF(B29="Direct+SAR",TRUE,FALSE)</formula>
    </cfRule>
    <cfRule type="expression" dxfId="15" priority="20">
      <formula>IF(B29="FCPE+SAR",TRUE,FALSE)</formula>
    </cfRule>
  </conditionalFormatting>
  <conditionalFormatting sqref="B30">
    <cfRule type="expression" dxfId="14" priority="11">
      <formula>IF(B30="FCPE Nexans Plus 2022 C",TRUE,FALSE)</formula>
    </cfRule>
    <cfRule type="expression" dxfId="13" priority="12">
      <formula>IF(B30="FCPE Nexans Plus 2022 B",TRUE,FALSE)</formula>
    </cfRule>
    <cfRule type="expression" dxfId="12" priority="13">
      <formula>IF(B30="FCPE Nexans Plus 2022 A",TRUE,FALSE)</formula>
    </cfRule>
    <cfRule type="expression" dxfId="11" priority="14">
      <formula>IF(B30="Direct+SAR",TRUE,FALSE)</formula>
    </cfRule>
    <cfRule type="expression" dxfId="10" priority="15">
      <formula>IF(B30="FCPE+SAR",TRUE,FALSE)</formula>
    </cfRule>
  </conditionalFormatting>
  <conditionalFormatting sqref="B31">
    <cfRule type="expression" dxfId="9" priority="6">
      <formula>IF(B31="FCPE Nexans Plus 2022 C",TRUE,FALSE)</formula>
    </cfRule>
    <cfRule type="expression" dxfId="8" priority="7">
      <formula>IF(B31="FCPE Nexans Plus 2022 B",TRUE,FALSE)</formula>
    </cfRule>
    <cfRule type="expression" dxfId="7" priority="8">
      <formula>IF(B31="FCPE Nexans Plus 2022 A",TRUE,FALSE)</formula>
    </cfRule>
    <cfRule type="expression" dxfId="6" priority="9">
      <formula>IF(B31="Direct+SAR",TRUE,FALSE)</formula>
    </cfRule>
    <cfRule type="expression" dxfId="5" priority="10">
      <formula>IF(B31="FCPE+SAR",TRUE,FALSE)</formula>
    </cfRule>
  </conditionalFormatting>
  <conditionalFormatting sqref="B32">
    <cfRule type="expression" dxfId="4" priority="1">
      <formula>IF(B32="FCPE Nexans Plus 2022 C",TRUE,FALSE)</formula>
    </cfRule>
    <cfRule type="expression" dxfId="3" priority="2">
      <formula>IF(B32="FCPE Nexans Plus 2022 B",TRUE,FALSE)</formula>
    </cfRule>
    <cfRule type="expression" dxfId="2" priority="3">
      <formula>IF(B32="FCPE Nexans Plus 2022 A",TRUE,FALSE)</formula>
    </cfRule>
    <cfRule type="expression" dxfId="1" priority="4">
      <formula>IF(B32="Direct+SAR",TRUE,FALSE)</formula>
    </cfRule>
    <cfRule type="expression" dxfId="0" priority="5">
      <formula>IF(B32="FCPE+SAR",TRUE,FALSE)</formula>
    </cfRule>
  </conditionalFormatting>
  <dataValidations count="1">
    <dataValidation type="list" allowBlank="1" showInputMessage="1" showErrorMessage="1" sqref="C2" xr:uid="{F364BEAB-C568-4F21-A1EF-589803F62FF3}">
      <formula1>$B$36:$B$60</formula1>
    </dataValidation>
  </dataValidations>
  <pageMargins left="0.7" right="0.7" top="0.75" bottom="0.75" header="0.3" footer="0.3"/>
  <pageSetup paperSize="9" orientation="portrait" r:id="rId1"/>
  <headerFooter>
    <oddFooter>&amp;L&amp;1#&amp;"Calibri"&amp;1&amp;KFFFFFFC1 - Public Natixis</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AA53D-026D-452C-9DAE-E491C6FE05A1}">
  <sheetPr codeName="Feuil25">
    <pageSetUpPr autoPageBreaks="0"/>
  </sheetPr>
  <dimension ref="A2:H62"/>
  <sheetViews>
    <sheetView zoomScaleNormal="100" workbookViewId="0">
      <selection activeCell="B8" sqref="B8"/>
    </sheetView>
  </sheetViews>
  <sheetFormatPr baseColWidth="10" defaultRowHeight="12" x14ac:dyDescent="0.2"/>
  <cols>
    <col min="1" max="1" width="22.83203125" style="148" bestFit="1" customWidth="1"/>
    <col min="2" max="2" width="121.1640625" style="147" customWidth="1"/>
    <col min="3" max="3" width="9.33203125" style="147" customWidth="1"/>
    <col min="4" max="4" width="3" style="147" customWidth="1"/>
    <col min="5" max="5" width="65" style="146" customWidth="1"/>
    <col min="6" max="6" width="25" style="146" customWidth="1"/>
    <col min="7" max="7" width="14.1640625" style="146" customWidth="1"/>
    <col min="8" max="8" width="20.83203125" style="146" customWidth="1"/>
    <col min="9" max="16384" width="12" style="146"/>
  </cols>
  <sheetData>
    <row r="2" spans="1:8" ht="15" x14ac:dyDescent="0.25">
      <c r="A2" s="146"/>
      <c r="B2" s="164" t="s">
        <v>127</v>
      </c>
      <c r="C2" s="165" t="s">
        <v>126</v>
      </c>
      <c r="E2" s="164" t="s">
        <v>125</v>
      </c>
      <c r="F2" s="164"/>
      <c r="G2" s="164"/>
      <c r="H2" s="164"/>
    </row>
    <row r="3" spans="1:8" x14ac:dyDescent="0.2">
      <c r="A3" s="191" t="s">
        <v>101</v>
      </c>
      <c r="B3" s="184" t="s">
        <v>137</v>
      </c>
      <c r="C3" s="163"/>
    </row>
    <row r="4" spans="1:8" s="162" customFormat="1" ht="24" customHeight="1" x14ac:dyDescent="0.2">
      <c r="A4" s="192" t="s">
        <v>124</v>
      </c>
      <c r="B4" s="181" t="s">
        <v>138</v>
      </c>
      <c r="C4" s="156"/>
      <c r="D4" s="156"/>
    </row>
    <row r="5" spans="1:8" x14ac:dyDescent="0.2">
      <c r="A5" s="193"/>
      <c r="B5" s="185"/>
    </row>
    <row r="6" spans="1:8" x14ac:dyDescent="0.2">
      <c r="A6" s="191" t="s">
        <v>123</v>
      </c>
      <c r="B6" s="180" t="s">
        <v>139</v>
      </c>
      <c r="C6" s="155"/>
    </row>
    <row r="7" spans="1:8" ht="48" customHeight="1" x14ac:dyDescent="0.2">
      <c r="A7" s="194"/>
      <c r="B7" s="181" t="s">
        <v>180</v>
      </c>
      <c r="C7" s="155"/>
    </row>
    <row r="8" spans="1:8" s="1" customFormat="1" ht="24" customHeight="1" x14ac:dyDescent="0.2">
      <c r="A8" s="195"/>
      <c r="B8" s="182"/>
      <c r="C8" s="167"/>
      <c r="D8" s="168"/>
    </row>
    <row r="9" spans="1:8" x14ac:dyDescent="0.2">
      <c r="A9" s="196" t="s">
        <v>122</v>
      </c>
      <c r="B9" s="181" t="s">
        <v>140</v>
      </c>
      <c r="C9" s="158"/>
    </row>
    <row r="10" spans="1:8" x14ac:dyDescent="0.2">
      <c r="A10" s="196" t="s">
        <v>121</v>
      </c>
      <c r="B10" s="183" t="s">
        <v>136</v>
      </c>
      <c r="C10" s="158"/>
    </row>
    <row r="11" spans="1:8" ht="33.75" x14ac:dyDescent="0.2">
      <c r="A11" s="196" t="s">
        <v>120</v>
      </c>
      <c r="B11" s="183" t="s">
        <v>141</v>
      </c>
      <c r="C11" s="158"/>
      <c r="E11" s="237" t="s">
        <v>159</v>
      </c>
      <c r="F11" s="1"/>
    </row>
    <row r="12" spans="1:8" s="1" customFormat="1" ht="48" customHeight="1" x14ac:dyDescent="0.2">
      <c r="A12" s="271" t="s">
        <v>119</v>
      </c>
      <c r="B12" s="186" t="s">
        <v>177</v>
      </c>
      <c r="C12" s="280" t="s">
        <v>106</v>
      </c>
      <c r="D12" s="168"/>
      <c r="E12" s="276" t="s">
        <v>160</v>
      </c>
      <c r="F12" s="278" t="s">
        <v>174</v>
      </c>
    </row>
    <row r="13" spans="1:8" s="1" customFormat="1" ht="54.75" customHeight="1" x14ac:dyDescent="0.2">
      <c r="A13" s="272"/>
      <c r="B13" s="187"/>
      <c r="C13" s="281"/>
      <c r="D13" s="168"/>
      <c r="E13" s="277"/>
      <c r="F13" s="279"/>
    </row>
    <row r="14" spans="1:8" s="1" customFormat="1" ht="24" customHeight="1" x14ac:dyDescent="0.2">
      <c r="A14" s="195"/>
      <c r="B14" s="182"/>
      <c r="C14" s="167"/>
      <c r="D14" s="168"/>
      <c r="E14" s="169"/>
      <c r="F14" s="169"/>
    </row>
    <row r="15" spans="1:8" s="1" customFormat="1" x14ac:dyDescent="0.2">
      <c r="A15" s="197"/>
      <c r="B15" s="182"/>
      <c r="C15" s="167"/>
      <c r="D15" s="168"/>
    </row>
    <row r="16" spans="1:8" x14ac:dyDescent="0.2">
      <c r="A16" s="198" t="s">
        <v>118</v>
      </c>
      <c r="B16" s="181" t="s">
        <v>142</v>
      </c>
      <c r="C16" s="151" t="s">
        <v>106</v>
      </c>
    </row>
    <row r="17" spans="1:8" ht="28.5" customHeight="1" x14ac:dyDescent="0.2">
      <c r="A17" s="157"/>
      <c r="B17" s="156"/>
      <c r="C17" s="158"/>
    </row>
    <row r="18" spans="1:8" x14ac:dyDescent="0.2">
      <c r="A18" s="191"/>
      <c r="B18" s="180" t="s">
        <v>143</v>
      </c>
      <c r="C18" s="155"/>
    </row>
    <row r="19" spans="1:8" ht="24" x14ac:dyDescent="0.2">
      <c r="A19" s="194"/>
      <c r="B19" s="181" t="s">
        <v>144</v>
      </c>
      <c r="C19" s="155"/>
    </row>
    <row r="20" spans="1:8" ht="60" x14ac:dyDescent="0.2">
      <c r="A20" s="199" t="s">
        <v>117</v>
      </c>
      <c r="B20" s="181" t="s">
        <v>169</v>
      </c>
      <c r="C20" s="153" t="s">
        <v>106</v>
      </c>
      <c r="E20" s="170" t="str">
        <f>E21&amp;" "&amp;E22&amp;" "&amp;E23&amp;" "&amp;E24&amp;"."</f>
        <v>Saisissez le montant que vous envisagez d'investir dans Act 2022.
Attention : votre apport personnel doit être au minimum égal à 10,00 € et au plus égal à X.</v>
      </c>
      <c r="F20" s="170" t="str">
        <f>F21</f>
        <v>Le montant d'apport personnel que vous avez saisi ne respecte pas les limites d'investissement.</v>
      </c>
      <c r="G20" s="170" t="str">
        <f>G21&amp;" "&amp;G22&amp;" "&amp;G23&amp;"."</f>
        <v>Vous ne pouvez pas investir plus de X dans Act 2022.</v>
      </c>
      <c r="H20" s="170" t="str">
        <f>H21</f>
        <v>Veuillez d'abord saisir le montant de votre rémunération annuelle brute estimée pour 2022.</v>
      </c>
    </row>
    <row r="21" spans="1:8" ht="48" customHeight="1" x14ac:dyDescent="0.2">
      <c r="A21" s="199" t="s">
        <v>117</v>
      </c>
      <c r="B21" s="231" t="s">
        <v>145</v>
      </c>
      <c r="C21" s="151" t="s">
        <v>104</v>
      </c>
      <c r="E21" s="214" t="s">
        <v>178</v>
      </c>
      <c r="F21" s="268" t="s">
        <v>168</v>
      </c>
      <c r="G21" s="212" t="s">
        <v>176</v>
      </c>
      <c r="H21" s="268" t="s">
        <v>161</v>
      </c>
    </row>
    <row r="22" spans="1:8" x14ac:dyDescent="0.2">
      <c r="A22" s="200" t="s">
        <v>96</v>
      </c>
      <c r="B22" s="181" t="s">
        <v>156</v>
      </c>
      <c r="C22" s="151" t="s">
        <v>106</v>
      </c>
      <c r="E22" s="210" t="str">
        <f>IF(Currency_code="EUR",FIXED(APmin_devise,2)&amp;" €",Currency_code&amp;" "&amp;FIXED(APmin_devise,2))</f>
        <v>10,00 €</v>
      </c>
      <c r="F22" s="269"/>
      <c r="G22" s="190" t="str">
        <f>E24</f>
        <v>X</v>
      </c>
      <c r="H22" s="269"/>
    </row>
    <row r="23" spans="1:8" x14ac:dyDescent="0.2">
      <c r="A23" s="201" t="s">
        <v>130</v>
      </c>
      <c r="B23" s="182"/>
      <c r="C23" s="153" t="s">
        <v>23</v>
      </c>
      <c r="E23" s="215" t="s">
        <v>175</v>
      </c>
      <c r="F23" s="269"/>
      <c r="G23" s="213" t="s">
        <v>163</v>
      </c>
      <c r="H23" s="269"/>
    </row>
    <row r="24" spans="1:8" x14ac:dyDescent="0.2">
      <c r="A24" s="201" t="s">
        <v>131</v>
      </c>
      <c r="B24" s="182"/>
      <c r="C24" s="151" t="s">
        <v>23</v>
      </c>
      <c r="E24" s="211" t="str">
        <f>IF(PlafondApport="","X",IF(Currency_code="EUR",FIXED(PlafondApport,2)&amp;" €",Currency_code&amp;" "&amp;FIXED(PlafondApport,2)))</f>
        <v>X</v>
      </c>
      <c r="F24" s="270"/>
      <c r="G24" s="188"/>
      <c r="H24" s="270"/>
    </row>
    <row r="25" spans="1:8" x14ac:dyDescent="0.2">
      <c r="A25" s="201" t="s">
        <v>132</v>
      </c>
      <c r="B25" s="182"/>
      <c r="C25" s="151" t="s">
        <v>23</v>
      </c>
    </row>
    <row r="26" spans="1:8" ht="12" customHeight="1" thickBot="1" x14ac:dyDescent="0.25">
      <c r="A26" s="202" t="s">
        <v>116</v>
      </c>
      <c r="B26" s="232" t="s">
        <v>146</v>
      </c>
      <c r="C26" s="161"/>
    </row>
    <row r="27" spans="1:8" ht="12" customHeight="1" x14ac:dyDescent="0.2">
      <c r="A27" s="203" t="s">
        <v>115</v>
      </c>
      <c r="B27" s="233" t="s">
        <v>147</v>
      </c>
      <c r="C27" s="160" t="s">
        <v>104</v>
      </c>
    </row>
    <row r="28" spans="1:8" ht="12" customHeight="1" x14ac:dyDescent="0.2">
      <c r="A28" s="204" t="s">
        <v>114</v>
      </c>
      <c r="B28" s="181" t="s">
        <v>148</v>
      </c>
      <c r="C28" s="153" t="s">
        <v>104</v>
      </c>
    </row>
    <row r="29" spans="1:8" ht="12" customHeight="1" x14ac:dyDescent="0.2">
      <c r="A29" s="205" t="s">
        <v>113</v>
      </c>
      <c r="B29" s="181" t="s">
        <v>149</v>
      </c>
    </row>
    <row r="30" spans="1:8" ht="12" customHeight="1" x14ac:dyDescent="0.2">
      <c r="A30" s="198" t="s">
        <v>112</v>
      </c>
      <c r="B30" s="181" t="s">
        <v>170</v>
      </c>
      <c r="C30" s="273" t="s">
        <v>23</v>
      </c>
    </row>
    <row r="31" spans="1:8" ht="12" customHeight="1" x14ac:dyDescent="0.2">
      <c r="A31" s="271" t="s">
        <v>111</v>
      </c>
      <c r="B31" s="183" t="s">
        <v>171</v>
      </c>
      <c r="C31" s="274"/>
    </row>
    <row r="32" spans="1:8" ht="12" customHeight="1" x14ac:dyDescent="0.2">
      <c r="A32" s="272"/>
      <c r="B32" s="233" t="s">
        <v>162</v>
      </c>
      <c r="C32" s="275"/>
    </row>
    <row r="33" spans="1:5" ht="12" customHeight="1" x14ac:dyDescent="0.2">
      <c r="A33" s="200" t="s">
        <v>110</v>
      </c>
      <c r="B33" s="181" t="s">
        <v>157</v>
      </c>
      <c r="C33" s="151" t="s">
        <v>23</v>
      </c>
    </row>
    <row r="34" spans="1:5" ht="12" customHeight="1" x14ac:dyDescent="0.2">
      <c r="A34" s="206" t="s">
        <v>133</v>
      </c>
      <c r="B34" s="182"/>
      <c r="C34" s="151" t="s">
        <v>23</v>
      </c>
      <c r="D34" s="155"/>
    </row>
    <row r="35" spans="1:5" ht="12" customHeight="1" x14ac:dyDescent="0.2">
      <c r="A35" s="205" t="s">
        <v>109</v>
      </c>
      <c r="B35" s="181" t="s">
        <v>150</v>
      </c>
      <c r="C35" s="146"/>
    </row>
    <row r="36" spans="1:5" ht="12" customHeight="1" x14ac:dyDescent="0.2">
      <c r="A36" s="205" t="s">
        <v>108</v>
      </c>
      <c r="B36" s="181" t="s">
        <v>158</v>
      </c>
      <c r="C36" s="158"/>
    </row>
    <row r="37" spans="1:5" x14ac:dyDescent="0.2">
      <c r="A37" s="201" t="s">
        <v>134</v>
      </c>
      <c r="B37" s="182"/>
      <c r="C37" s="155"/>
      <c r="E37" s="226" t="s">
        <v>166</v>
      </c>
    </row>
    <row r="38" spans="1:5" ht="12" customHeight="1" x14ac:dyDescent="0.2">
      <c r="A38" s="201" t="s">
        <v>135</v>
      </c>
      <c r="B38" s="182"/>
      <c r="C38" s="153" t="s">
        <v>23</v>
      </c>
      <c r="E38" s="226" t="s">
        <v>167</v>
      </c>
    </row>
    <row r="39" spans="1:5" ht="12" customHeight="1" x14ac:dyDescent="0.2">
      <c r="A39" s="207" t="s">
        <v>135</v>
      </c>
      <c r="B39" s="182"/>
      <c r="C39" s="159"/>
    </row>
    <row r="40" spans="1:5" ht="12" customHeight="1" x14ac:dyDescent="0.2">
      <c r="A40" s="207" t="s">
        <v>135</v>
      </c>
      <c r="B40" s="182"/>
      <c r="C40" s="159"/>
    </row>
    <row r="41" spans="1:5" ht="12" customHeight="1" x14ac:dyDescent="0.2">
      <c r="A41" s="207" t="s">
        <v>135</v>
      </c>
      <c r="B41" s="182"/>
      <c r="C41" s="159"/>
    </row>
    <row r="42" spans="1:5" ht="12" customHeight="1" x14ac:dyDescent="0.2">
      <c r="A42" s="207" t="s">
        <v>135</v>
      </c>
      <c r="B42" s="182"/>
      <c r="C42" s="159"/>
    </row>
    <row r="43" spans="1:5" ht="12" customHeight="1" x14ac:dyDescent="0.2">
      <c r="A43" s="207" t="s">
        <v>135</v>
      </c>
      <c r="B43" s="182"/>
      <c r="C43" s="159"/>
    </row>
    <row r="44" spans="1:5" ht="12" customHeight="1" x14ac:dyDescent="0.2">
      <c r="A44" s="195"/>
      <c r="B44" s="182"/>
      <c r="C44" s="146"/>
    </row>
    <row r="45" spans="1:5" ht="12" customHeight="1" x14ac:dyDescent="0.2">
      <c r="A45" s="195"/>
      <c r="B45" s="182"/>
      <c r="C45" s="146"/>
    </row>
    <row r="46" spans="1:5" ht="12" customHeight="1" x14ac:dyDescent="0.2">
      <c r="A46" s="208" t="s">
        <v>107</v>
      </c>
      <c r="B46" s="234" t="s">
        <v>172</v>
      </c>
      <c r="C46" s="151" t="s">
        <v>106</v>
      </c>
    </row>
    <row r="47" spans="1:5" ht="12" customHeight="1" x14ac:dyDescent="0.2">
      <c r="A47" s="208" t="s">
        <v>105</v>
      </c>
      <c r="B47" s="234" t="s">
        <v>151</v>
      </c>
      <c r="C47" s="151" t="s">
        <v>104</v>
      </c>
    </row>
    <row r="48" spans="1:5" ht="12" customHeight="1" x14ac:dyDescent="0.2">
      <c r="A48" s="208" t="s">
        <v>103</v>
      </c>
      <c r="B48" s="234" t="s">
        <v>152</v>
      </c>
      <c r="C48" s="151" t="str">
        <f>B49</f>
        <v>%/an</v>
      </c>
    </row>
    <row r="49" spans="1:7" ht="12" customHeight="1" x14ac:dyDescent="0.2">
      <c r="A49" s="208" t="s">
        <v>103</v>
      </c>
      <c r="B49" s="234" t="s">
        <v>153</v>
      </c>
      <c r="C49" s="158"/>
    </row>
    <row r="50" spans="1:7" x14ac:dyDescent="0.2">
      <c r="A50" s="193"/>
      <c r="B50" s="235"/>
      <c r="C50" s="155"/>
      <c r="G50" s="147"/>
    </row>
    <row r="51" spans="1:7" x14ac:dyDescent="0.2">
      <c r="A51" s="209" t="s">
        <v>102</v>
      </c>
      <c r="B51" s="236" t="s">
        <v>154</v>
      </c>
      <c r="C51" s="155"/>
      <c r="G51" s="147"/>
    </row>
    <row r="52" spans="1:7" ht="24" x14ac:dyDescent="0.2">
      <c r="A52" s="209"/>
      <c r="B52" s="233" t="s">
        <v>179</v>
      </c>
      <c r="C52" s="155"/>
      <c r="G52" s="147"/>
    </row>
    <row r="53" spans="1:7" x14ac:dyDescent="0.2">
      <c r="A53" s="193"/>
      <c r="B53" s="235"/>
      <c r="C53" s="155"/>
      <c r="G53" s="147"/>
    </row>
    <row r="54" spans="1:7" x14ac:dyDescent="0.2">
      <c r="A54" s="194" t="s">
        <v>100</v>
      </c>
      <c r="B54" s="180" t="s">
        <v>155</v>
      </c>
      <c r="C54" s="155"/>
      <c r="G54" s="147"/>
    </row>
    <row r="55" spans="1:7" ht="120" x14ac:dyDescent="0.2">
      <c r="A55" s="194" t="s">
        <v>128</v>
      </c>
      <c r="B55" s="181" t="s">
        <v>173</v>
      </c>
      <c r="C55" s="155"/>
      <c r="G55" s="147"/>
    </row>
    <row r="56" spans="1:7" x14ac:dyDescent="0.2">
      <c r="C56" s="155"/>
    </row>
    <row r="57" spans="1:7" x14ac:dyDescent="0.2">
      <c r="A57" s="166" t="s">
        <v>97</v>
      </c>
    </row>
    <row r="58" spans="1:7" x14ac:dyDescent="0.2">
      <c r="A58" s="154" t="s">
        <v>99</v>
      </c>
      <c r="C58" s="153" t="s">
        <v>98</v>
      </c>
      <c r="G58" s="147"/>
    </row>
    <row r="59" spans="1:7" ht="12" customHeight="1" x14ac:dyDescent="0.2">
      <c r="A59" s="152" t="s">
        <v>96</v>
      </c>
      <c r="C59" s="151" t="s">
        <v>95</v>
      </c>
      <c r="D59" s="146"/>
      <c r="G59" s="147"/>
    </row>
    <row r="60" spans="1:7" x14ac:dyDescent="0.2">
      <c r="A60" s="150" t="s">
        <v>94</v>
      </c>
      <c r="G60" s="147"/>
    </row>
    <row r="61" spans="1:7" x14ac:dyDescent="0.2">
      <c r="A61" s="149" t="s">
        <v>93</v>
      </c>
    </row>
    <row r="62" spans="1:7" x14ac:dyDescent="0.2">
      <c r="A62" s="189"/>
    </row>
  </sheetData>
  <mergeCells count="8">
    <mergeCell ref="H21:H24"/>
    <mergeCell ref="A31:A32"/>
    <mergeCell ref="C30:C32"/>
    <mergeCell ref="E12:E13"/>
    <mergeCell ref="F12:F13"/>
    <mergeCell ref="A12:A13"/>
    <mergeCell ref="C12:C13"/>
    <mergeCell ref="F21:F24"/>
  </mergeCells>
  <pageMargins left="0.7" right="0.7" top="0.75" bottom="0.75" header="0.3" footer="0.3"/>
  <pageSetup paperSize="9" orientation="portrait" r:id="rId1"/>
  <headerFooter>
    <oddFooter>&amp;L&amp;1#&amp;"Calibri"&amp;1&amp;KFFFFFFC1 - Public Natixis</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51</vt:i4>
      </vt:variant>
    </vt:vector>
  </HeadingPairs>
  <TitlesOfParts>
    <vt:vector size="52" baseType="lpstr">
      <vt:lpstr>Main</vt:lpstr>
      <vt:lpstr>Abondement_devise</vt:lpstr>
      <vt:lpstr>Abondement_EUR</vt:lpstr>
      <vt:lpstr>Amount1</vt:lpstr>
      <vt:lpstr>Amount2</vt:lpstr>
      <vt:lpstr>Amount3</vt:lpstr>
      <vt:lpstr>Amount4</vt:lpstr>
      <vt:lpstr>APmin</vt:lpstr>
      <vt:lpstr>APmin_devise</vt:lpstr>
      <vt:lpstr>Apport</vt:lpstr>
      <vt:lpstr>ApportEUR</vt:lpstr>
      <vt:lpstr>Avoirs_1</vt:lpstr>
      <vt:lpstr>Avoirs_2</vt:lpstr>
      <vt:lpstr>AvoirsTotaux</vt:lpstr>
      <vt:lpstr>AvoirsTotauxEUR</vt:lpstr>
      <vt:lpstr>Blocage</vt:lpstr>
      <vt:lpstr>ColumnsWidth</vt:lpstr>
      <vt:lpstr>Currency_code</vt:lpstr>
      <vt:lpstr>Currency_initialFX</vt:lpstr>
      <vt:lpstr>Currency_name</vt:lpstr>
      <vt:lpstr>Currency_par</vt:lpstr>
      <vt:lpstr>DataColumn1</vt:lpstr>
      <vt:lpstr>DataColumn2</vt:lpstr>
      <vt:lpstr>Décote</vt:lpstr>
      <vt:lpstr>Developer_ModeTrueFalse</vt:lpstr>
      <vt:lpstr>HausseMoyenne</vt:lpstr>
      <vt:lpstr>HiddenRowsEtape1</vt:lpstr>
      <vt:lpstr>Hyp_finalFX</vt:lpstr>
      <vt:lpstr>Hyp_initialFX</vt:lpstr>
      <vt:lpstr>Levier</vt:lpstr>
      <vt:lpstr>Multiple</vt:lpstr>
      <vt:lpstr>Periode_Reservation</vt:lpstr>
      <vt:lpstr>Plafond_période2</vt:lpstr>
      <vt:lpstr>PlafondApport</vt:lpstr>
      <vt:lpstr>PlafondPEE</vt:lpstr>
      <vt:lpstr>RAB</vt:lpstr>
      <vt:lpstr>Respect_Plafond</vt:lpstr>
      <vt:lpstr>Rows_FXfinal</vt:lpstr>
      <vt:lpstr>Rows_FXinitial</vt:lpstr>
      <vt:lpstr>Rows_RSP_INT</vt:lpstr>
      <vt:lpstr>ScrollValue_CF</vt:lpstr>
      <vt:lpstr>ScrollValue_CMF</vt:lpstr>
      <vt:lpstr>StartCell</vt:lpstr>
      <vt:lpstr>UnlockedCell1</vt:lpstr>
      <vt:lpstr>User_ModeTrueFalse</vt:lpstr>
      <vt:lpstr>VBAmsg0</vt:lpstr>
      <vt:lpstr>VBAmsg1</vt:lpstr>
      <vt:lpstr>VBAmsg2</vt:lpstr>
      <vt:lpstr>VBAmsg3</vt:lpstr>
      <vt:lpstr>VBAmsg4</vt:lpstr>
      <vt:lpstr>VBAmsg5</vt:lpstr>
      <vt:lpstr>VBAmsg7</vt:lpstr>
    </vt:vector>
  </TitlesOfParts>
  <Company>Natixis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Natixis</dc:creator>
  <cp:lastModifiedBy>Natixis</cp:lastModifiedBy>
  <dcterms:created xsi:type="dcterms:W3CDTF">2019-04-09T08:47:48Z</dcterms:created>
  <dcterms:modified xsi:type="dcterms:W3CDTF">2022-04-20T14:00:49Z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83a6fe-0b6e-4399-9d09-a1c8d8d5000c_Enabled">
    <vt:lpwstr>True</vt:lpwstr>
  </property>
  <property fmtid="{D5CDD505-2E9C-101B-9397-08002B2CF9AE}" pid="3" name="MSIP_Label_6e83a6fe-0b6e-4399-9d09-a1c8d8d5000c_SiteId">
    <vt:lpwstr>d5bb6d35-8a82-4329-b49a-5030bd6497ab</vt:lpwstr>
  </property>
  <property fmtid="{D5CDD505-2E9C-101B-9397-08002B2CF9AE}" pid="4" name="MSIP_Label_6e83a6fe-0b6e-4399-9d09-a1c8d8d5000c_Owner">
    <vt:lpwstr>nicolas.imhof@natixis.com</vt:lpwstr>
  </property>
  <property fmtid="{D5CDD505-2E9C-101B-9397-08002B2CF9AE}" pid="5" name="MSIP_Label_6e83a6fe-0b6e-4399-9d09-a1c8d8d5000c_SetDate">
    <vt:lpwstr>2021-03-26T14:48:30.2954194Z</vt:lpwstr>
  </property>
  <property fmtid="{D5CDD505-2E9C-101B-9397-08002B2CF9AE}" pid="6" name="MSIP_Label_6e83a6fe-0b6e-4399-9d09-a1c8d8d5000c_Name">
    <vt:lpwstr>C1 - Public Natixis</vt:lpwstr>
  </property>
  <property fmtid="{D5CDD505-2E9C-101B-9397-08002B2CF9AE}" pid="7" name="MSIP_Label_6e83a6fe-0b6e-4399-9d09-a1c8d8d5000c_Application">
    <vt:lpwstr>Microsoft Azure Information Protection</vt:lpwstr>
  </property>
  <property fmtid="{D5CDD505-2E9C-101B-9397-08002B2CF9AE}" pid="8" name="MSIP_Label_6e83a6fe-0b6e-4399-9d09-a1c8d8d5000c_ActionId">
    <vt:lpwstr>83b9a2d5-b44c-44b8-a77f-7b544f3d4f03</vt:lpwstr>
  </property>
  <property fmtid="{D5CDD505-2E9C-101B-9397-08002B2CF9AE}" pid="9" name="MSIP_Label_6e83a6fe-0b6e-4399-9d09-a1c8d8d5000c_Extended_MSFT_Method">
    <vt:lpwstr>Manual</vt:lpwstr>
  </property>
  <property fmtid="{D5CDD505-2E9C-101B-9397-08002B2CF9AE}" pid="10" name="Sensitivity">
    <vt:lpwstr>C1 - Public Natixis</vt:lpwstr>
  </property>
</Properties>
</file>